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iedal.sharepoint.com/sites/Teamcontactonderzoek-W13-EXT/Gedeelde documenten/General/Cijferupdate/Cijferupdate/"/>
    </mc:Choice>
  </mc:AlternateContent>
  <xr:revisionPtr revIDLastSave="30" documentId="8_{3222C9E8-2A86-4202-BFC6-303C168DD2D1}" xr6:coauthVersionLast="47" xr6:coauthVersionMax="47" xr10:uidLastSave="{B9E7C605-474C-4B4A-AD21-1868849F1A52}"/>
  <bookViews>
    <workbookView xWindow="-108" yWindow="-108" windowWidth="23256" windowHeight="12576" xr2:uid="{00000000-000D-0000-FFFF-FFFF00000000}"/>
  </bookViews>
  <sheets>
    <sheet name="Regionale cijf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16" i="1"/>
  <c r="Q11" i="1"/>
  <c r="Q10" i="1"/>
  <c r="Q8" i="1"/>
  <c r="Q7" i="1"/>
  <c r="R8" i="1"/>
  <c r="C36" i="1" l="1"/>
  <c r="S32" i="1"/>
  <c r="S31" i="1"/>
  <c r="S30" i="1"/>
  <c r="S26" i="1"/>
  <c r="S25" i="1"/>
  <c r="S24" i="1"/>
  <c r="S20" i="1"/>
  <c r="S17" i="1"/>
  <c r="S16" i="1"/>
  <c r="S11" i="1"/>
  <c r="S10" i="1"/>
  <c r="S8" i="1"/>
  <c r="S7" i="1"/>
  <c r="S3" i="1"/>
  <c r="T10" i="1"/>
  <c r="Q32" i="1"/>
  <c r="Q31" i="1"/>
  <c r="Q30" i="1"/>
  <c r="Q26" i="1"/>
  <c r="Q25" i="1"/>
  <c r="Q24" i="1"/>
  <c r="Q20" i="1"/>
  <c r="Q17" i="1"/>
  <c r="T32" i="1"/>
  <c r="T31" i="1"/>
  <c r="T30" i="1"/>
  <c r="T26" i="1"/>
  <c r="T25" i="1"/>
  <c r="T24" i="1"/>
  <c r="T20" i="1"/>
  <c r="T17" i="1"/>
  <c r="T16" i="1"/>
  <c r="T11" i="1"/>
  <c r="T8" i="1"/>
  <c r="T7" i="1"/>
  <c r="T3" i="1"/>
  <c r="R32" i="1"/>
  <c r="R31" i="1"/>
  <c r="R30" i="1"/>
  <c r="R26" i="1"/>
  <c r="R25" i="1"/>
  <c r="R20" i="1"/>
  <c r="R24" i="1"/>
  <c r="R17" i="1"/>
  <c r="R16" i="1"/>
  <c r="R11" i="1"/>
  <c r="R10" i="1"/>
  <c r="R7" i="1"/>
  <c r="R3" i="1"/>
  <c r="Q36" i="1" l="1"/>
  <c r="Q33" i="1"/>
  <c r="S33" i="1"/>
  <c r="C35" i="1"/>
  <c r="C34" i="1"/>
  <c r="C33" i="1"/>
  <c r="S36" i="1" l="1"/>
  <c r="S35" i="1"/>
  <c r="S34" i="1"/>
  <c r="Q35" i="1" l="1"/>
  <c r="Q34" i="1"/>
  <c r="C38" i="1" l="1"/>
  <c r="C41" i="1"/>
</calcChain>
</file>

<file path=xl/sharedStrings.xml><?xml version="1.0" encoding="utf-8"?>
<sst xmlns="http://schemas.openxmlformats.org/spreadsheetml/2006/main" count="45" uniqueCount="45">
  <si>
    <t>Gegevens Controletoren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</si>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</sst>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5" xfId="0" applyFill="1" applyBorder="1"/>
    <xf numFmtId="0" fontId="1" fillId="3" borderId="5" xfId="0" applyFont="1" applyFill="1" applyBorder="1"/>
    <xf numFmtId="0" fontId="2" fillId="4" borderId="8" xfId="0" applyFont="1" applyFill="1" applyBorder="1"/>
    <xf numFmtId="0" fontId="2" fillId="5" borderId="8" xfId="0" applyFont="1" applyFill="1" applyBorder="1"/>
    <xf numFmtId="16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8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5" borderId="24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21" xfId="0" applyFont="1" applyFill="1" applyBorder="1"/>
    <xf numFmtId="0" fontId="2" fillId="2" borderId="4" xfId="0" applyFont="1" applyFill="1" applyBorder="1"/>
    <xf numFmtId="0" fontId="2" fillId="2" borderId="24" xfId="0" applyFont="1" applyFill="1" applyBorder="1"/>
    <xf numFmtId="0" fontId="2" fillId="0" borderId="15" xfId="0" applyFont="1" applyBorder="1"/>
    <xf numFmtId="0" fontId="2" fillId="0" borderId="4" xfId="0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4" fontId="1" fillId="6" borderId="25" xfId="0" applyNumberFormat="1" applyFont="1" applyFill="1" applyBorder="1" applyAlignment="1">
      <alignment horizontal="center" vertical="center"/>
    </xf>
    <xf numFmtId="4" fontId="1" fillId="6" borderId="13" xfId="0" applyNumberFormat="1" applyFont="1" applyFill="1" applyBorder="1" applyAlignment="1">
      <alignment horizontal="center" vertical="center"/>
    </xf>
    <xf numFmtId="4" fontId="1" fillId="6" borderId="16" xfId="0" applyNumberFormat="1" applyFont="1" applyFill="1" applyBorder="1" applyAlignment="1">
      <alignment horizontal="center" vertical="center"/>
    </xf>
    <xf numFmtId="4" fontId="1" fillId="6" borderId="17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3" fontId="1" fillId="3" borderId="24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4" fontId="1" fillId="6" borderId="16" xfId="0" applyNumberFormat="1" applyFont="1" applyFill="1" applyBorder="1" applyAlignment="1">
      <alignment horizontal="center" vertical="center"/>
    </xf>
    <xf numFmtId="4" fontId="1" fillId="6" borderId="10" xfId="0" applyNumberFormat="1" applyFont="1" applyFill="1" applyBorder="1" applyAlignment="1">
      <alignment horizontal="center" vertical="center"/>
    </xf>
    <xf numFmtId="4" fontId="1" fillId="6" borderId="22" xfId="0" applyNumberFormat="1" applyFont="1" applyFill="1" applyBorder="1" applyAlignment="1">
      <alignment horizontal="center" vertical="center"/>
    </xf>
    <xf numFmtId="4" fontId="1" fillId="6" borderId="17" xfId="0" applyNumberFormat="1" applyFont="1" applyFill="1" applyBorder="1" applyAlignment="1">
      <alignment horizontal="center" vertical="center"/>
    </xf>
    <xf numFmtId="4" fontId="1" fillId="6" borderId="19" xfId="0" applyNumberFormat="1" applyFont="1" applyFill="1" applyBorder="1" applyAlignment="1">
      <alignment horizontal="center" vertical="center"/>
    </xf>
    <xf numFmtId="4" fontId="1" fillId="6" borderId="2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6" borderId="4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zoomScale="55" zoomScaleNormal="55" workbookViewId="0">
      <selection activeCell="C1" sqref="A1:T1048576"/>
    </sheetView>
  </sheetViews>
  <sheetFormatPr defaultRowHeight="15"/>
  <cols>
    <col min="2" max="2" width="39" bestFit="1" customWidth="1"/>
    <col min="3" max="3" width="8.7109375" customWidth="1"/>
    <col min="4" max="16" width="8.7109375" style="1" customWidth="1"/>
    <col min="17" max="17" width="11" style="1" customWidth="1"/>
    <col min="18" max="18" width="16.7109375" style="1" customWidth="1"/>
    <col min="19" max="19" width="12" style="1" customWidth="1"/>
    <col min="20" max="20" width="18.5703125" style="1" customWidth="1"/>
  </cols>
  <sheetData>
    <row r="1" spans="1:21" ht="44.4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1" ht="45.75">
      <c r="A2" s="69"/>
      <c r="B2" s="70"/>
      <c r="C2" s="46">
        <v>44696</v>
      </c>
      <c r="D2" s="46">
        <v>44695</v>
      </c>
      <c r="E2" s="46">
        <v>44694</v>
      </c>
      <c r="F2" s="46">
        <v>44693</v>
      </c>
      <c r="G2" s="46">
        <v>44692</v>
      </c>
      <c r="H2" s="46">
        <v>44691</v>
      </c>
      <c r="I2" s="46">
        <v>44690</v>
      </c>
      <c r="J2" s="46">
        <v>44689</v>
      </c>
      <c r="K2" s="46">
        <v>44688</v>
      </c>
      <c r="L2" s="46">
        <v>44687</v>
      </c>
      <c r="M2" s="46">
        <v>44686</v>
      </c>
      <c r="N2" s="46">
        <v>44685</v>
      </c>
      <c r="O2" s="46">
        <v>44684</v>
      </c>
      <c r="P2" s="46">
        <v>44683</v>
      </c>
      <c r="Q2" s="7" t="s">
        <v>1</v>
      </c>
      <c r="R2" s="7" t="s">
        <v>2</v>
      </c>
      <c r="S2" s="7" t="s">
        <v>3</v>
      </c>
      <c r="T2" s="8" t="s">
        <v>4</v>
      </c>
    </row>
    <row r="3" spans="1:21" ht="15.75">
      <c r="A3" s="9">
        <v>8500</v>
      </c>
      <c r="B3" s="10" t="s">
        <v>5</v>
      </c>
      <c r="C3" s="42">
        <v>1</v>
      </c>
      <c r="D3" s="42">
        <v>7</v>
      </c>
      <c r="E3" s="42">
        <v>2</v>
      </c>
      <c r="F3" s="42">
        <v>6</v>
      </c>
      <c r="G3" s="42">
        <v>13</v>
      </c>
      <c r="H3" s="42">
        <v>20</v>
      </c>
      <c r="I3" s="42">
        <v>19</v>
      </c>
      <c r="J3" s="42">
        <v>9</v>
      </c>
      <c r="K3" s="42">
        <v>10</v>
      </c>
      <c r="L3" s="42">
        <v>11</v>
      </c>
      <c r="M3" s="42">
        <v>22</v>
      </c>
      <c r="N3" s="42">
        <v>15</v>
      </c>
      <c r="O3" s="42">
        <v>24</v>
      </c>
      <c r="P3" s="42">
        <v>14</v>
      </c>
      <c r="Q3" s="50">
        <f>SUM(C3:I6)</f>
        <v>150</v>
      </c>
      <c r="R3" s="53">
        <f>((SUM(C3:I6)/77109)*100000)</f>
        <v>194.52982142162395</v>
      </c>
      <c r="S3" s="50">
        <f>SUM(C3:P6)</f>
        <v>331</v>
      </c>
      <c r="T3" s="56">
        <f>((SUM(C3:P6)/77109)*100000)</f>
        <v>429.26247260371679</v>
      </c>
      <c r="U3" s="27"/>
    </row>
    <row r="4" spans="1:21" ht="15.75">
      <c r="A4" s="11">
        <v>8501</v>
      </c>
      <c r="B4" s="5" t="s">
        <v>6</v>
      </c>
      <c r="C4" s="43">
        <v>1</v>
      </c>
      <c r="D4" s="43">
        <v>1</v>
      </c>
      <c r="E4" s="43">
        <v>3</v>
      </c>
      <c r="F4" s="43">
        <v>5</v>
      </c>
      <c r="G4" s="43">
        <v>8</v>
      </c>
      <c r="H4" s="43">
        <v>6</v>
      </c>
      <c r="I4" s="43">
        <v>9</v>
      </c>
      <c r="J4" s="43">
        <v>1</v>
      </c>
      <c r="K4" s="43">
        <v>3</v>
      </c>
      <c r="L4" s="43">
        <v>2</v>
      </c>
      <c r="M4" s="43">
        <v>8</v>
      </c>
      <c r="N4" s="43">
        <v>7</v>
      </c>
      <c r="O4" s="43">
        <v>5</v>
      </c>
      <c r="P4" s="43">
        <v>6</v>
      </c>
      <c r="Q4" s="51"/>
      <c r="R4" s="54"/>
      <c r="S4" s="51"/>
      <c r="T4" s="57"/>
      <c r="U4" s="27"/>
    </row>
    <row r="5" spans="1:21" ht="15.75">
      <c r="A5" s="11">
        <v>8510</v>
      </c>
      <c r="B5" s="5" t="s">
        <v>7</v>
      </c>
      <c r="C5" s="43">
        <v>0</v>
      </c>
      <c r="D5" s="43">
        <v>1</v>
      </c>
      <c r="E5" s="43">
        <v>4</v>
      </c>
      <c r="F5" s="43">
        <v>6</v>
      </c>
      <c r="G5" s="43">
        <v>15</v>
      </c>
      <c r="H5" s="43">
        <v>5</v>
      </c>
      <c r="I5" s="43">
        <v>11</v>
      </c>
      <c r="J5" s="43">
        <v>2</v>
      </c>
      <c r="K5" s="43">
        <v>2</v>
      </c>
      <c r="L5" s="43">
        <v>3</v>
      </c>
      <c r="M5" s="43">
        <v>9</v>
      </c>
      <c r="N5" s="43">
        <v>8</v>
      </c>
      <c r="O5" s="43">
        <v>4</v>
      </c>
      <c r="P5" s="43">
        <v>6</v>
      </c>
      <c r="Q5" s="51"/>
      <c r="R5" s="54"/>
      <c r="S5" s="51"/>
      <c r="T5" s="57"/>
      <c r="U5" s="27"/>
    </row>
    <row r="6" spans="1:21" ht="15.75">
      <c r="A6" s="12">
        <v>8511</v>
      </c>
      <c r="B6" s="13" t="s">
        <v>8</v>
      </c>
      <c r="C6" s="44">
        <v>1</v>
      </c>
      <c r="D6" s="44">
        <v>2</v>
      </c>
      <c r="E6" s="44">
        <v>0</v>
      </c>
      <c r="F6" s="44">
        <v>1</v>
      </c>
      <c r="G6" s="44">
        <v>0</v>
      </c>
      <c r="H6" s="44">
        <v>2</v>
      </c>
      <c r="I6" s="44">
        <v>1</v>
      </c>
      <c r="J6" s="44">
        <v>0</v>
      </c>
      <c r="K6" s="44">
        <v>0</v>
      </c>
      <c r="L6" s="44">
        <v>0</v>
      </c>
      <c r="M6" s="44">
        <v>3</v>
      </c>
      <c r="N6" s="44">
        <v>3</v>
      </c>
      <c r="O6" s="44">
        <v>4</v>
      </c>
      <c r="P6" s="44">
        <v>0</v>
      </c>
      <c r="Q6" s="52"/>
      <c r="R6" s="55"/>
      <c r="S6" s="52"/>
      <c r="T6" s="58"/>
      <c r="U6" s="27"/>
    </row>
    <row r="7" spans="1:21" ht="15.75">
      <c r="A7" s="14">
        <v>8520</v>
      </c>
      <c r="B7" s="41" t="s">
        <v>9</v>
      </c>
      <c r="C7" s="45">
        <v>1</v>
      </c>
      <c r="D7" s="45">
        <v>0</v>
      </c>
      <c r="E7" s="45">
        <v>4</v>
      </c>
      <c r="F7" s="45">
        <v>6</v>
      </c>
      <c r="G7" s="45">
        <v>5</v>
      </c>
      <c r="H7" s="45">
        <v>4</v>
      </c>
      <c r="I7" s="45">
        <v>7</v>
      </c>
      <c r="J7" s="45">
        <v>1</v>
      </c>
      <c r="K7" s="45">
        <v>2</v>
      </c>
      <c r="L7" s="45">
        <v>5</v>
      </c>
      <c r="M7" s="45">
        <v>8</v>
      </c>
      <c r="N7" s="45">
        <v>5</v>
      </c>
      <c r="O7" s="45">
        <v>5</v>
      </c>
      <c r="P7" s="45">
        <v>14</v>
      </c>
      <c r="Q7" s="34">
        <f>SUM(C7:I7)</f>
        <v>27</v>
      </c>
      <c r="R7" s="28">
        <f>((SUM(C7:I7)/13676)*100000)</f>
        <v>197.42614799649022</v>
      </c>
      <c r="S7" s="35">
        <f>SUM(C7:P7)</f>
        <v>67</v>
      </c>
      <c r="T7" s="29">
        <f>((SUM(C7:P7)/13676)*100000)</f>
        <v>489.9093302135127</v>
      </c>
      <c r="U7" s="27"/>
    </row>
    <row r="8" spans="1:21" ht="15.75">
      <c r="A8" s="9">
        <v>8530</v>
      </c>
      <c r="B8" s="10" t="s">
        <v>10</v>
      </c>
      <c r="C8" s="42">
        <v>4</v>
      </c>
      <c r="D8" s="42">
        <v>3</v>
      </c>
      <c r="E8" s="42">
        <v>6</v>
      </c>
      <c r="F8" s="42">
        <v>12</v>
      </c>
      <c r="G8" s="42">
        <v>11</v>
      </c>
      <c r="H8" s="42">
        <v>9</v>
      </c>
      <c r="I8" s="42">
        <v>11</v>
      </c>
      <c r="J8" s="42">
        <v>0</v>
      </c>
      <c r="K8" s="42">
        <v>6</v>
      </c>
      <c r="L8" s="42">
        <v>8</v>
      </c>
      <c r="M8" s="42">
        <v>8</v>
      </c>
      <c r="N8" s="42">
        <v>8</v>
      </c>
      <c r="O8" s="42">
        <v>17</v>
      </c>
      <c r="P8" s="42">
        <v>14</v>
      </c>
      <c r="Q8" s="50">
        <f>SUM(C8:I9)</f>
        <v>69</v>
      </c>
      <c r="R8" s="53">
        <f>((SUM(C8:I9)/28502)*100000)</f>
        <v>242.08827450705215</v>
      </c>
      <c r="S8" s="50">
        <f>SUM(C8:P9)</f>
        <v>152</v>
      </c>
      <c r="T8" s="56">
        <f>((SUM(C8:P9)/28502)*100000)</f>
        <v>533.29590905901341</v>
      </c>
      <c r="U8" s="27"/>
    </row>
    <row r="9" spans="1:21" ht="15.75">
      <c r="A9" s="12">
        <v>8531</v>
      </c>
      <c r="B9" s="13" t="s">
        <v>11</v>
      </c>
      <c r="C9" s="44">
        <v>0</v>
      </c>
      <c r="D9" s="44">
        <v>1</v>
      </c>
      <c r="E9" s="44">
        <v>0</v>
      </c>
      <c r="F9" s="44">
        <v>2</v>
      </c>
      <c r="G9" s="44">
        <v>5</v>
      </c>
      <c r="H9" s="44">
        <v>3</v>
      </c>
      <c r="I9" s="44">
        <v>2</v>
      </c>
      <c r="J9" s="44">
        <v>1</v>
      </c>
      <c r="K9" s="44">
        <v>0</v>
      </c>
      <c r="L9" s="44">
        <v>3</v>
      </c>
      <c r="M9" s="44">
        <v>3</v>
      </c>
      <c r="N9" s="44">
        <v>6</v>
      </c>
      <c r="O9" s="44">
        <v>5</v>
      </c>
      <c r="P9" s="44">
        <v>4</v>
      </c>
      <c r="Q9" s="52"/>
      <c r="R9" s="55"/>
      <c r="S9" s="52"/>
      <c r="T9" s="58"/>
      <c r="U9" s="27"/>
    </row>
    <row r="10" spans="1:21" ht="15.75">
      <c r="A10" s="15">
        <v>8540</v>
      </c>
      <c r="B10" s="16" t="s">
        <v>12</v>
      </c>
      <c r="C10" s="45">
        <v>3</v>
      </c>
      <c r="D10" s="45">
        <v>0</v>
      </c>
      <c r="E10" s="45">
        <v>7</v>
      </c>
      <c r="F10" s="45">
        <v>3</v>
      </c>
      <c r="G10" s="45">
        <v>9</v>
      </c>
      <c r="H10" s="45">
        <v>0</v>
      </c>
      <c r="I10" s="45">
        <v>12</v>
      </c>
      <c r="J10" s="45">
        <v>3</v>
      </c>
      <c r="K10" s="45">
        <v>3</v>
      </c>
      <c r="L10" s="45">
        <v>2</v>
      </c>
      <c r="M10" s="45">
        <v>8</v>
      </c>
      <c r="N10" s="45">
        <v>2</v>
      </c>
      <c r="O10" s="45">
        <v>7</v>
      </c>
      <c r="P10" s="45">
        <v>2</v>
      </c>
      <c r="Q10" s="35">
        <f>SUM(C10:I10)</f>
        <v>34</v>
      </c>
      <c r="R10" s="28">
        <f>((SUM(C10:I10)/12078)*100000)</f>
        <v>281.50356019208476</v>
      </c>
      <c r="S10" s="35">
        <f>SUM(C10:P10)</f>
        <v>61</v>
      </c>
      <c r="T10" s="29">
        <f>((SUM(C10:P10)/12078)*100000)</f>
        <v>505.05050505050508</v>
      </c>
      <c r="U10" s="27"/>
    </row>
    <row r="11" spans="1:21" ht="15.75">
      <c r="A11" s="17">
        <v>8550</v>
      </c>
      <c r="B11" s="18" t="s">
        <v>13</v>
      </c>
      <c r="C11" s="42">
        <v>0</v>
      </c>
      <c r="D11" s="42">
        <v>1</v>
      </c>
      <c r="E11" s="42">
        <v>4</v>
      </c>
      <c r="F11" s="42">
        <v>5</v>
      </c>
      <c r="G11" s="42">
        <v>7</v>
      </c>
      <c r="H11" s="42">
        <v>4</v>
      </c>
      <c r="I11" s="42">
        <v>4</v>
      </c>
      <c r="J11" s="42">
        <v>2</v>
      </c>
      <c r="K11" s="42">
        <v>0</v>
      </c>
      <c r="L11" s="42">
        <v>3</v>
      </c>
      <c r="M11" s="42">
        <v>1</v>
      </c>
      <c r="N11" s="42">
        <v>1</v>
      </c>
      <c r="O11" s="42">
        <v>13</v>
      </c>
      <c r="P11" s="42">
        <v>6</v>
      </c>
      <c r="Q11" s="50">
        <f>SUM(C11:I15)</f>
        <v>42</v>
      </c>
      <c r="R11" s="53">
        <f>((SUM(C11:I15)/24814)*100000)</f>
        <v>169.25928911098572</v>
      </c>
      <c r="S11" s="50">
        <f>SUM(C11:P15)</f>
        <v>96</v>
      </c>
      <c r="T11" s="56">
        <f>((SUM(C11:P15)/24814)*100000)</f>
        <v>386.87837511082455</v>
      </c>
      <c r="U11" s="27"/>
    </row>
    <row r="12" spans="1:21" ht="15.75">
      <c r="A12" s="19">
        <v>8551</v>
      </c>
      <c r="B12" s="6" t="s">
        <v>14</v>
      </c>
      <c r="C12" s="43">
        <v>0</v>
      </c>
      <c r="D12" s="43">
        <v>0</v>
      </c>
      <c r="E12" s="43">
        <v>1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0</v>
      </c>
      <c r="M12" s="43">
        <v>1</v>
      </c>
      <c r="N12" s="43">
        <v>1</v>
      </c>
      <c r="O12" s="43">
        <v>2</v>
      </c>
      <c r="P12" s="43">
        <v>1</v>
      </c>
      <c r="Q12" s="51"/>
      <c r="R12" s="54"/>
      <c r="S12" s="51"/>
      <c r="T12" s="57"/>
      <c r="U12" s="27"/>
    </row>
    <row r="13" spans="1:21" ht="15.75">
      <c r="A13" s="19">
        <v>8552</v>
      </c>
      <c r="B13" s="6" t="s">
        <v>15</v>
      </c>
      <c r="C13" s="43">
        <v>0</v>
      </c>
      <c r="D13" s="43">
        <v>0</v>
      </c>
      <c r="E13" s="43">
        <v>2</v>
      </c>
      <c r="F13" s="43">
        <v>3</v>
      </c>
      <c r="G13" s="43">
        <v>1</v>
      </c>
      <c r="H13" s="43">
        <v>2</v>
      </c>
      <c r="I13" s="43">
        <v>1</v>
      </c>
      <c r="J13" s="43">
        <v>0</v>
      </c>
      <c r="K13" s="43">
        <v>0</v>
      </c>
      <c r="L13" s="43">
        <v>2</v>
      </c>
      <c r="M13" s="43">
        <v>0</v>
      </c>
      <c r="N13" s="43">
        <v>1</v>
      </c>
      <c r="O13" s="43">
        <v>0</v>
      </c>
      <c r="P13" s="43">
        <v>2</v>
      </c>
      <c r="Q13" s="51"/>
      <c r="R13" s="54"/>
      <c r="S13" s="51"/>
      <c r="T13" s="57"/>
      <c r="U13" s="27"/>
    </row>
    <row r="14" spans="1:21" ht="15.75">
      <c r="A14" s="19">
        <v>8553</v>
      </c>
      <c r="B14" s="6" t="s">
        <v>16</v>
      </c>
      <c r="C14" s="43">
        <v>0</v>
      </c>
      <c r="D14" s="43">
        <v>0</v>
      </c>
      <c r="E14" s="43">
        <v>0</v>
      </c>
      <c r="F14" s="43">
        <v>0</v>
      </c>
      <c r="G14" s="43">
        <v>1</v>
      </c>
      <c r="H14" s="43">
        <v>0</v>
      </c>
      <c r="I14" s="43">
        <v>0</v>
      </c>
      <c r="J14" s="43">
        <v>1</v>
      </c>
      <c r="K14" s="43">
        <v>2</v>
      </c>
      <c r="L14" s="43">
        <v>2</v>
      </c>
      <c r="M14" s="43">
        <v>1</v>
      </c>
      <c r="N14" s="43">
        <v>2</v>
      </c>
      <c r="O14" s="43">
        <v>1</v>
      </c>
      <c r="P14" s="43">
        <v>2</v>
      </c>
      <c r="Q14" s="51"/>
      <c r="R14" s="54"/>
      <c r="S14" s="51"/>
      <c r="T14" s="57"/>
      <c r="U14" s="27"/>
    </row>
    <row r="15" spans="1:21" ht="15.75">
      <c r="A15" s="20">
        <v>8554</v>
      </c>
      <c r="B15" s="21" t="s">
        <v>17</v>
      </c>
      <c r="C15" s="44">
        <v>0</v>
      </c>
      <c r="D15" s="44">
        <v>0</v>
      </c>
      <c r="E15" s="44">
        <v>0</v>
      </c>
      <c r="F15" s="44">
        <v>0</v>
      </c>
      <c r="G15" s="44">
        <v>1</v>
      </c>
      <c r="H15" s="44">
        <v>0</v>
      </c>
      <c r="I15" s="44">
        <v>1</v>
      </c>
      <c r="J15" s="44">
        <v>0</v>
      </c>
      <c r="K15" s="44">
        <v>0</v>
      </c>
      <c r="L15" s="44">
        <v>2</v>
      </c>
      <c r="M15" s="44">
        <v>0</v>
      </c>
      <c r="N15" s="44">
        <v>1</v>
      </c>
      <c r="O15" s="44">
        <v>1</v>
      </c>
      <c r="P15" s="44">
        <v>1</v>
      </c>
      <c r="Q15" s="52"/>
      <c r="R15" s="55"/>
      <c r="S15" s="52"/>
      <c r="T15" s="58"/>
      <c r="U15" s="27"/>
    </row>
    <row r="16" spans="1:21" ht="15.75">
      <c r="A16" s="22">
        <v>8560</v>
      </c>
      <c r="B16" s="23" t="s">
        <v>18</v>
      </c>
      <c r="C16" s="45">
        <v>3</v>
      </c>
      <c r="D16" s="45">
        <v>3</v>
      </c>
      <c r="E16" s="45">
        <v>7</v>
      </c>
      <c r="F16" s="45">
        <v>6</v>
      </c>
      <c r="G16" s="45">
        <v>23</v>
      </c>
      <c r="H16" s="45">
        <v>13</v>
      </c>
      <c r="I16" s="45">
        <v>21</v>
      </c>
      <c r="J16" s="45">
        <v>2</v>
      </c>
      <c r="K16" s="45">
        <v>9</v>
      </c>
      <c r="L16" s="45">
        <v>9</v>
      </c>
      <c r="M16" s="45">
        <v>10</v>
      </c>
      <c r="N16" s="45">
        <v>19</v>
      </c>
      <c r="O16" s="45">
        <v>11</v>
      </c>
      <c r="P16" s="45">
        <v>17</v>
      </c>
      <c r="Q16" s="35">
        <f>SUM(C16:I16)</f>
        <v>76</v>
      </c>
      <c r="R16" s="28">
        <f>((SUM(C16:I16)/31579)*100000)</f>
        <v>240.66626555622406</v>
      </c>
      <c r="S16" s="35">
        <f>SUM(C16:P16)</f>
        <v>153</v>
      </c>
      <c r="T16" s="29">
        <f>((SUM(C16:P16)/31579)*100000)</f>
        <v>484.49919250134582</v>
      </c>
      <c r="U16" s="27"/>
    </row>
    <row r="17" spans="1:21" ht="15.75">
      <c r="A17" s="17">
        <v>8570</v>
      </c>
      <c r="B17" s="18" t="s">
        <v>19</v>
      </c>
      <c r="C17" s="42">
        <v>1</v>
      </c>
      <c r="D17" s="42">
        <v>2</v>
      </c>
      <c r="E17" s="42">
        <v>4</v>
      </c>
      <c r="F17" s="42">
        <v>2</v>
      </c>
      <c r="G17" s="42">
        <v>1</v>
      </c>
      <c r="H17" s="42">
        <v>2</v>
      </c>
      <c r="I17" s="42">
        <v>7</v>
      </c>
      <c r="J17" s="42">
        <v>0</v>
      </c>
      <c r="K17" s="42">
        <v>2</v>
      </c>
      <c r="L17" s="42">
        <v>5</v>
      </c>
      <c r="M17" s="42">
        <v>9</v>
      </c>
      <c r="N17" s="42">
        <v>6</v>
      </c>
      <c r="O17" s="42">
        <v>7</v>
      </c>
      <c r="P17" s="42">
        <v>7</v>
      </c>
      <c r="Q17" s="50">
        <f>SUM(C17:I19)</f>
        <v>22</v>
      </c>
      <c r="R17" s="53">
        <f>((SUM(C17:I19)/14781)*100000)</f>
        <v>148.83972667613827</v>
      </c>
      <c r="S17" s="50">
        <f>SUM(C17:P19)</f>
        <v>67</v>
      </c>
      <c r="T17" s="56">
        <f>((SUM(C17:P19)/14781)*100000)</f>
        <v>453.28462215005749</v>
      </c>
      <c r="U17" s="27"/>
    </row>
    <row r="18" spans="1:21" ht="15.75">
      <c r="A18" s="19">
        <v>8572</v>
      </c>
      <c r="B18" s="6" t="s">
        <v>20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3</v>
      </c>
      <c r="I18" s="43">
        <v>0</v>
      </c>
      <c r="J18" s="43">
        <v>0</v>
      </c>
      <c r="K18" s="43">
        <v>1</v>
      </c>
      <c r="L18" s="43">
        <v>0</v>
      </c>
      <c r="M18" s="43">
        <v>2</v>
      </c>
      <c r="N18" s="43">
        <v>2</v>
      </c>
      <c r="O18" s="43">
        <v>0</v>
      </c>
      <c r="P18" s="43">
        <v>0</v>
      </c>
      <c r="Q18" s="51"/>
      <c r="R18" s="54"/>
      <c r="S18" s="51"/>
      <c r="T18" s="57"/>
      <c r="U18" s="27"/>
    </row>
    <row r="19" spans="1:21" ht="15.75">
      <c r="A19" s="19">
        <v>8573</v>
      </c>
      <c r="B19" s="6" t="s">
        <v>21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>
        <v>3</v>
      </c>
      <c r="Q19" s="51"/>
      <c r="R19" s="54"/>
      <c r="S19" s="51"/>
      <c r="T19" s="57"/>
      <c r="U19" s="27"/>
    </row>
    <row r="20" spans="1:21" ht="15.75">
      <c r="A20" s="17">
        <v>8580</v>
      </c>
      <c r="B20" s="18" t="s">
        <v>22</v>
      </c>
      <c r="C20" s="42">
        <v>0</v>
      </c>
      <c r="D20" s="42">
        <v>1</v>
      </c>
      <c r="E20" s="42">
        <v>5</v>
      </c>
      <c r="F20" s="42">
        <v>3</v>
      </c>
      <c r="G20" s="42">
        <v>4</v>
      </c>
      <c r="H20" s="42">
        <v>2</v>
      </c>
      <c r="I20" s="42">
        <v>5</v>
      </c>
      <c r="J20" s="42">
        <v>1</v>
      </c>
      <c r="K20" s="42">
        <v>0</v>
      </c>
      <c r="L20" s="42">
        <v>0</v>
      </c>
      <c r="M20" s="42">
        <v>9</v>
      </c>
      <c r="N20" s="42">
        <v>2</v>
      </c>
      <c r="O20" s="42">
        <v>6</v>
      </c>
      <c r="P20" s="42">
        <v>7</v>
      </c>
      <c r="Q20" s="50">
        <f>SUM(C20:I23)</f>
        <v>32</v>
      </c>
      <c r="R20" s="53">
        <f>((SUM(C20:I23)/10206)*100000)</f>
        <v>313.54105428179503</v>
      </c>
      <c r="S20" s="50">
        <f>SUM(C20:P23)</f>
        <v>64</v>
      </c>
      <c r="T20" s="56">
        <f>((SUM(C20:P23)/10206)*100000)</f>
        <v>627.08210856359005</v>
      </c>
      <c r="U20" s="27"/>
    </row>
    <row r="21" spans="1:21" ht="15.75">
      <c r="A21" s="19">
        <v>8581</v>
      </c>
      <c r="B21" s="6" t="s">
        <v>23</v>
      </c>
      <c r="C21" s="43">
        <v>0</v>
      </c>
      <c r="D21" s="43">
        <v>1</v>
      </c>
      <c r="E21" s="43">
        <v>1</v>
      </c>
      <c r="F21" s="43">
        <v>0</v>
      </c>
      <c r="G21" s="43">
        <v>2</v>
      </c>
      <c r="H21" s="43">
        <v>2</v>
      </c>
      <c r="I21" s="43">
        <v>0</v>
      </c>
      <c r="J21" s="43">
        <v>0</v>
      </c>
      <c r="K21" s="43">
        <v>0</v>
      </c>
      <c r="L21" s="43">
        <v>2</v>
      </c>
      <c r="M21" s="43">
        <v>0</v>
      </c>
      <c r="N21" s="43">
        <v>0</v>
      </c>
      <c r="O21" s="43">
        <v>0</v>
      </c>
      <c r="P21" s="43">
        <v>0</v>
      </c>
      <c r="Q21" s="51"/>
      <c r="R21" s="54"/>
      <c r="S21" s="51"/>
      <c r="T21" s="57"/>
      <c r="U21" s="27"/>
    </row>
    <row r="22" spans="1:21" ht="15.75">
      <c r="A22" s="19">
        <v>8582</v>
      </c>
      <c r="B22" s="6" t="s">
        <v>24</v>
      </c>
      <c r="C22" s="43">
        <v>0</v>
      </c>
      <c r="D22" s="43">
        <v>0</v>
      </c>
      <c r="E22" s="43">
        <v>0</v>
      </c>
      <c r="F22" s="43">
        <v>1</v>
      </c>
      <c r="G22" s="43">
        <v>1</v>
      </c>
      <c r="H22" s="43">
        <v>1</v>
      </c>
      <c r="I22" s="43">
        <v>3</v>
      </c>
      <c r="J22" s="43">
        <v>0</v>
      </c>
      <c r="K22" s="43">
        <v>1</v>
      </c>
      <c r="L22" s="43">
        <v>0</v>
      </c>
      <c r="M22" s="43">
        <v>0</v>
      </c>
      <c r="N22" s="43">
        <v>2</v>
      </c>
      <c r="O22" s="43">
        <v>1</v>
      </c>
      <c r="P22" s="43">
        <v>0</v>
      </c>
      <c r="Q22" s="51"/>
      <c r="R22" s="54"/>
      <c r="S22" s="51"/>
      <c r="T22" s="57"/>
      <c r="U22" s="27"/>
    </row>
    <row r="23" spans="1:21" ht="15.75">
      <c r="A23" s="20">
        <v>8583</v>
      </c>
      <c r="B23" s="21" t="s">
        <v>25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1</v>
      </c>
      <c r="M23" s="44">
        <v>0</v>
      </c>
      <c r="N23" s="44">
        <v>0</v>
      </c>
      <c r="O23" s="44">
        <v>0</v>
      </c>
      <c r="P23" s="44">
        <v>0</v>
      </c>
      <c r="Q23" s="52"/>
      <c r="R23" s="55"/>
      <c r="S23" s="52"/>
      <c r="T23" s="58"/>
      <c r="U23" s="27"/>
    </row>
    <row r="24" spans="1:21" ht="15.75">
      <c r="A24" s="15">
        <v>8587</v>
      </c>
      <c r="B24" s="16" t="s">
        <v>26</v>
      </c>
      <c r="C24" s="45">
        <v>1</v>
      </c>
      <c r="D24" s="45">
        <v>1</v>
      </c>
      <c r="E24" s="45">
        <v>0</v>
      </c>
      <c r="F24" s="45">
        <v>2</v>
      </c>
      <c r="G24" s="45">
        <v>1</v>
      </c>
      <c r="H24" s="45">
        <v>0</v>
      </c>
      <c r="I24" s="45">
        <v>1</v>
      </c>
      <c r="J24" s="45">
        <v>0</v>
      </c>
      <c r="K24" s="45">
        <v>0</v>
      </c>
      <c r="L24" s="45">
        <v>0</v>
      </c>
      <c r="M24" s="45">
        <v>2</v>
      </c>
      <c r="N24" s="45">
        <v>3</v>
      </c>
      <c r="O24" s="45">
        <v>0</v>
      </c>
      <c r="P24" s="45">
        <v>1</v>
      </c>
      <c r="Q24" s="35">
        <f>SUM(C24:I24)</f>
        <v>6</v>
      </c>
      <c r="R24" s="28">
        <f>((SUM(C24:I24)/2071)*100000)</f>
        <v>289.71511347175277</v>
      </c>
      <c r="S24" s="35">
        <f>SUM(C24:P24)</f>
        <v>12</v>
      </c>
      <c r="T24" s="29">
        <f>((SUM(C24:P24)/2071)*100000)</f>
        <v>579.43022694350555</v>
      </c>
      <c r="U24" s="27"/>
    </row>
    <row r="25" spans="1:21" ht="15.75">
      <c r="A25" s="15">
        <v>8710</v>
      </c>
      <c r="B25" s="16" t="s">
        <v>27</v>
      </c>
      <c r="C25" s="45">
        <v>0</v>
      </c>
      <c r="D25" s="45">
        <v>3</v>
      </c>
      <c r="E25" s="45">
        <v>0</v>
      </c>
      <c r="F25" s="45">
        <v>1</v>
      </c>
      <c r="G25" s="45">
        <v>5</v>
      </c>
      <c r="H25" s="45">
        <v>4</v>
      </c>
      <c r="I25" s="45">
        <v>1</v>
      </c>
      <c r="J25" s="45">
        <v>0</v>
      </c>
      <c r="K25" s="45">
        <v>1</v>
      </c>
      <c r="L25" s="45">
        <v>4</v>
      </c>
      <c r="M25" s="45">
        <v>3</v>
      </c>
      <c r="N25" s="45">
        <v>3</v>
      </c>
      <c r="O25" s="45">
        <v>8</v>
      </c>
      <c r="P25" s="45">
        <v>0</v>
      </c>
      <c r="Q25" s="35">
        <f>SUM(C25:I25)</f>
        <v>14</v>
      </c>
      <c r="R25" s="28">
        <f>((SUM(C25:I25)/9833)*100000)</f>
        <v>142.37770771890573</v>
      </c>
      <c r="S25" s="35">
        <f>SUM(C25:P25)</f>
        <v>33</v>
      </c>
      <c r="T25" s="29">
        <f>((SUM(C25:P25)/9833)*100000)</f>
        <v>335.60459676599208</v>
      </c>
      <c r="U25" s="27"/>
    </row>
    <row r="26" spans="1:21" ht="15.75">
      <c r="A26" s="17">
        <v>8790</v>
      </c>
      <c r="B26" s="18" t="s">
        <v>28</v>
      </c>
      <c r="C26" s="42">
        <v>0</v>
      </c>
      <c r="D26" s="42">
        <v>3</v>
      </c>
      <c r="E26" s="42">
        <v>6</v>
      </c>
      <c r="F26" s="42">
        <v>5</v>
      </c>
      <c r="G26" s="42">
        <v>11</v>
      </c>
      <c r="H26" s="42">
        <v>8</v>
      </c>
      <c r="I26" s="42">
        <v>15</v>
      </c>
      <c r="J26" s="42">
        <v>1</v>
      </c>
      <c r="K26" s="42">
        <v>3</v>
      </c>
      <c r="L26" s="42">
        <v>14</v>
      </c>
      <c r="M26" s="42">
        <v>11</v>
      </c>
      <c r="N26" s="42">
        <v>10</v>
      </c>
      <c r="O26" s="42">
        <v>16</v>
      </c>
      <c r="P26" s="42">
        <v>13</v>
      </c>
      <c r="Q26" s="50">
        <f>SUM(C26:I29)</f>
        <v>82</v>
      </c>
      <c r="R26" s="53">
        <f>((SUM(C26:I29)/38350)*100000)</f>
        <v>213.82007822685787</v>
      </c>
      <c r="S26" s="50">
        <f>SUM(C26:P29)</f>
        <v>180</v>
      </c>
      <c r="T26" s="56">
        <f>((SUM(C26:P29)/38350)*100000)</f>
        <v>469.361147327249</v>
      </c>
      <c r="U26" s="27"/>
    </row>
    <row r="27" spans="1:21" ht="15.75">
      <c r="A27" s="19">
        <v>8791</v>
      </c>
      <c r="B27" s="6" t="s">
        <v>29</v>
      </c>
      <c r="C27" s="43">
        <v>1</v>
      </c>
      <c r="D27" s="43">
        <v>1</v>
      </c>
      <c r="E27" s="43">
        <v>1</v>
      </c>
      <c r="F27" s="43">
        <v>0</v>
      </c>
      <c r="G27" s="43">
        <v>2</v>
      </c>
      <c r="H27" s="43">
        <v>5</v>
      </c>
      <c r="I27" s="43">
        <v>3</v>
      </c>
      <c r="J27" s="43">
        <v>0</v>
      </c>
      <c r="K27" s="43">
        <v>2</v>
      </c>
      <c r="L27" s="43">
        <v>2</v>
      </c>
      <c r="M27" s="43">
        <v>3</v>
      </c>
      <c r="N27" s="43">
        <v>2</v>
      </c>
      <c r="O27" s="43">
        <v>4</v>
      </c>
      <c r="P27" s="43">
        <v>0</v>
      </c>
      <c r="Q27" s="51"/>
      <c r="R27" s="54"/>
      <c r="S27" s="51"/>
      <c r="T27" s="57"/>
      <c r="U27" s="27"/>
    </row>
    <row r="28" spans="1:21" ht="15.75">
      <c r="A28" s="19">
        <v>8792</v>
      </c>
      <c r="B28" s="6" t="s">
        <v>30</v>
      </c>
      <c r="C28" s="43">
        <v>0</v>
      </c>
      <c r="D28" s="43">
        <v>1</v>
      </c>
      <c r="E28" s="43">
        <v>2</v>
      </c>
      <c r="F28" s="43">
        <v>2</v>
      </c>
      <c r="G28" s="43">
        <v>1</v>
      </c>
      <c r="H28" s="43">
        <v>3</v>
      </c>
      <c r="I28" s="43">
        <v>4</v>
      </c>
      <c r="J28" s="43">
        <v>0</v>
      </c>
      <c r="K28" s="43">
        <v>0</v>
      </c>
      <c r="L28" s="43">
        <v>2</v>
      </c>
      <c r="M28" s="43">
        <v>1</v>
      </c>
      <c r="N28" s="43">
        <v>0</v>
      </c>
      <c r="O28" s="43">
        <v>0</v>
      </c>
      <c r="P28" s="43">
        <v>0</v>
      </c>
      <c r="Q28" s="51"/>
      <c r="R28" s="54"/>
      <c r="S28" s="51"/>
      <c r="T28" s="57"/>
      <c r="U28" s="27"/>
    </row>
    <row r="29" spans="1:21" ht="15.75">
      <c r="A29" s="20">
        <v>8793</v>
      </c>
      <c r="B29" s="21" t="s">
        <v>31</v>
      </c>
      <c r="C29" s="44">
        <v>0</v>
      </c>
      <c r="D29" s="44">
        <v>0</v>
      </c>
      <c r="E29" s="44">
        <v>1</v>
      </c>
      <c r="F29" s="44">
        <v>1</v>
      </c>
      <c r="G29" s="44">
        <v>1</v>
      </c>
      <c r="H29" s="44">
        <v>1</v>
      </c>
      <c r="I29" s="44">
        <v>4</v>
      </c>
      <c r="J29" s="44">
        <v>0</v>
      </c>
      <c r="K29" s="44">
        <v>3</v>
      </c>
      <c r="L29" s="44">
        <v>2</v>
      </c>
      <c r="M29" s="44">
        <v>3</v>
      </c>
      <c r="N29" s="44">
        <v>3</v>
      </c>
      <c r="O29" s="44">
        <v>3</v>
      </c>
      <c r="P29" s="44">
        <v>0</v>
      </c>
      <c r="Q29" s="52"/>
      <c r="R29" s="55"/>
      <c r="S29" s="52"/>
      <c r="T29" s="58"/>
      <c r="U29" s="27"/>
    </row>
    <row r="30" spans="1:21" ht="15.75">
      <c r="A30" s="25">
        <v>8860</v>
      </c>
      <c r="B30" s="24" t="s">
        <v>32</v>
      </c>
      <c r="C30" s="42">
        <v>0</v>
      </c>
      <c r="D30" s="42">
        <v>0</v>
      </c>
      <c r="E30" s="42">
        <v>1</v>
      </c>
      <c r="F30" s="42">
        <v>0</v>
      </c>
      <c r="G30" s="42">
        <v>4</v>
      </c>
      <c r="H30" s="42">
        <v>3</v>
      </c>
      <c r="I30" s="42">
        <v>6</v>
      </c>
      <c r="J30" s="42">
        <v>2</v>
      </c>
      <c r="K30" s="42">
        <v>1</v>
      </c>
      <c r="L30" s="42">
        <v>2</v>
      </c>
      <c r="M30" s="42">
        <v>5</v>
      </c>
      <c r="N30" s="42">
        <v>3</v>
      </c>
      <c r="O30" s="42">
        <v>6</v>
      </c>
      <c r="P30" s="42">
        <v>6</v>
      </c>
      <c r="Q30" s="36">
        <f>SUM(C30:I30)</f>
        <v>14</v>
      </c>
      <c r="R30" s="30">
        <f>((SUM(C30:I30)/5787)*100000)</f>
        <v>241.92154829790908</v>
      </c>
      <c r="S30" s="36">
        <f>SUM(C30:P30)</f>
        <v>39</v>
      </c>
      <c r="T30" s="31">
        <f>((SUM(C30:P30)/5787)*100000)</f>
        <v>673.92431311560404</v>
      </c>
      <c r="U30" s="27"/>
    </row>
    <row r="31" spans="1:21" ht="15.75">
      <c r="A31" s="22">
        <v>8930</v>
      </c>
      <c r="B31" s="23" t="s">
        <v>33</v>
      </c>
      <c r="C31" s="45">
        <v>4</v>
      </c>
      <c r="D31" s="45">
        <v>4</v>
      </c>
      <c r="E31" s="45">
        <v>13</v>
      </c>
      <c r="F31" s="45">
        <v>11</v>
      </c>
      <c r="G31" s="45">
        <v>17</v>
      </c>
      <c r="H31" s="45">
        <v>6</v>
      </c>
      <c r="I31" s="45">
        <v>16</v>
      </c>
      <c r="J31" s="45">
        <v>0</v>
      </c>
      <c r="K31" s="45">
        <v>6</v>
      </c>
      <c r="L31" s="45">
        <v>9</v>
      </c>
      <c r="M31" s="45">
        <v>21</v>
      </c>
      <c r="N31" s="45">
        <v>13</v>
      </c>
      <c r="O31" s="45">
        <v>11</v>
      </c>
      <c r="P31" s="45">
        <v>11</v>
      </c>
      <c r="Q31" s="35">
        <f>SUM(C31:I31)</f>
        <v>71</v>
      </c>
      <c r="R31" s="28">
        <f>((SUM(C31:I31)/33540)*100000)</f>
        <v>211.68753726893263</v>
      </c>
      <c r="S31" s="35">
        <f>SUM(C31:P31)</f>
        <v>142</v>
      </c>
      <c r="T31" s="29">
        <f>((SUM(C31:P31)/33540)*100000)</f>
        <v>423.37507453786526</v>
      </c>
      <c r="U31" s="27"/>
    </row>
    <row r="32" spans="1:21" ht="15.75">
      <c r="A32" s="22">
        <v>8940</v>
      </c>
      <c r="B32" s="23" t="s">
        <v>34</v>
      </c>
      <c r="C32" s="45">
        <v>6</v>
      </c>
      <c r="D32" s="45">
        <v>1</v>
      </c>
      <c r="E32" s="45">
        <v>4</v>
      </c>
      <c r="F32" s="45">
        <v>11</v>
      </c>
      <c r="G32" s="45">
        <v>2</v>
      </c>
      <c r="H32" s="45">
        <v>9</v>
      </c>
      <c r="I32" s="45">
        <v>8</v>
      </c>
      <c r="J32" s="45">
        <v>4</v>
      </c>
      <c r="K32" s="45">
        <v>3</v>
      </c>
      <c r="L32" s="45">
        <v>10</v>
      </c>
      <c r="M32" s="45">
        <v>8</v>
      </c>
      <c r="N32" s="45">
        <v>11</v>
      </c>
      <c r="O32" s="45">
        <v>15</v>
      </c>
      <c r="P32" s="45">
        <v>3</v>
      </c>
      <c r="Q32" s="35">
        <f>SUM(C32:I32)</f>
        <v>41</v>
      </c>
      <c r="R32" s="28">
        <f>((SUM(C32:I32)/18909)*100000)</f>
        <v>216.827965519065</v>
      </c>
      <c r="S32" s="35">
        <f>SUM(C32:P32)</f>
        <v>95</v>
      </c>
      <c r="T32" s="29">
        <f>((SUM(C32:P32)/18909)*100000)</f>
        <v>502.40626156856518</v>
      </c>
      <c r="U32" s="27"/>
    </row>
    <row r="33" spans="1:21">
      <c r="A33" s="3"/>
      <c r="B33" s="4" t="s">
        <v>35</v>
      </c>
      <c r="C33" s="37">
        <f t="shared" ref="C33:Q33" si="0">SUM(C3:C32)</f>
        <v>27</v>
      </c>
      <c r="D33" s="37">
        <f t="shared" ref="D33:P33" si="1">SUM(D3:D32)</f>
        <v>37</v>
      </c>
      <c r="E33" s="37">
        <f t="shared" si="1"/>
        <v>78</v>
      </c>
      <c r="F33" s="37">
        <f t="shared" si="1"/>
        <v>95</v>
      </c>
      <c r="G33" s="37">
        <f t="shared" si="1"/>
        <v>152</v>
      </c>
      <c r="H33" s="37">
        <f t="shared" si="1"/>
        <v>118</v>
      </c>
      <c r="I33" s="37">
        <f t="shared" si="1"/>
        <v>173</v>
      </c>
      <c r="J33" s="37">
        <f t="shared" si="1"/>
        <v>31</v>
      </c>
      <c r="K33" s="37">
        <f t="shared" si="1"/>
        <v>61</v>
      </c>
      <c r="L33" s="37">
        <f t="shared" si="1"/>
        <v>105</v>
      </c>
      <c r="M33" s="37">
        <f t="shared" si="1"/>
        <v>159</v>
      </c>
      <c r="N33" s="37">
        <f t="shared" si="1"/>
        <v>139</v>
      </c>
      <c r="O33" s="37">
        <f t="shared" si="1"/>
        <v>177</v>
      </c>
      <c r="P33" s="37">
        <f t="shared" si="1"/>
        <v>140</v>
      </c>
      <c r="Q33" s="37">
        <f t="shared" si="0"/>
        <v>680</v>
      </c>
      <c r="R33" s="32"/>
      <c r="S33" s="37">
        <f>SUM(S3:S32)</f>
        <v>1492</v>
      </c>
      <c r="T33" s="33"/>
      <c r="U33" s="27"/>
    </row>
    <row r="34" spans="1:21">
      <c r="A34" s="71" t="s">
        <v>36</v>
      </c>
      <c r="B34" s="72"/>
      <c r="C34" s="2">
        <f t="shared" ref="C34:Q34" si="2">SUM(C3:C9)</f>
        <v>8</v>
      </c>
      <c r="D34" s="2">
        <f t="shared" ref="D34:P34" si="3">SUM(D3:D9)</f>
        <v>15</v>
      </c>
      <c r="E34" s="2">
        <f t="shared" si="3"/>
        <v>19</v>
      </c>
      <c r="F34" s="2">
        <f t="shared" si="3"/>
        <v>38</v>
      </c>
      <c r="G34" s="2">
        <f t="shared" si="3"/>
        <v>57</v>
      </c>
      <c r="H34" s="2">
        <f t="shared" si="3"/>
        <v>49</v>
      </c>
      <c r="I34" s="2">
        <f t="shared" si="3"/>
        <v>60</v>
      </c>
      <c r="J34" s="2">
        <f t="shared" si="3"/>
        <v>14</v>
      </c>
      <c r="K34" s="2">
        <f t="shared" si="3"/>
        <v>23</v>
      </c>
      <c r="L34" s="2">
        <f t="shared" si="3"/>
        <v>32</v>
      </c>
      <c r="M34" s="2">
        <f t="shared" si="3"/>
        <v>61</v>
      </c>
      <c r="N34" s="2">
        <f t="shared" si="3"/>
        <v>52</v>
      </c>
      <c r="O34" s="2">
        <f t="shared" si="3"/>
        <v>64</v>
      </c>
      <c r="P34" s="2">
        <f t="shared" si="3"/>
        <v>58</v>
      </c>
      <c r="Q34" s="38">
        <f t="shared" si="2"/>
        <v>246</v>
      </c>
      <c r="R34" s="32"/>
      <c r="S34" s="38">
        <f>SUM(S3:S9)</f>
        <v>550</v>
      </c>
      <c r="T34" s="33"/>
      <c r="U34" s="27"/>
    </row>
    <row r="35" spans="1:21" ht="14.45" customHeight="1">
      <c r="A35" s="73" t="s">
        <v>37</v>
      </c>
      <c r="B35" s="74"/>
      <c r="C35" s="2">
        <f t="shared" ref="C35:Q35" si="4">SUM(C10:C15,C17:C29)</f>
        <v>6</v>
      </c>
      <c r="D35" s="2">
        <f t="shared" ref="D35:P35" si="5">SUM(D10:D15,D17:D29)</f>
        <v>14</v>
      </c>
      <c r="E35" s="2">
        <f t="shared" si="5"/>
        <v>34</v>
      </c>
      <c r="F35" s="2">
        <f t="shared" si="5"/>
        <v>29</v>
      </c>
      <c r="G35" s="2">
        <f t="shared" si="5"/>
        <v>49</v>
      </c>
      <c r="H35" s="2">
        <f t="shared" si="5"/>
        <v>38</v>
      </c>
      <c r="I35" s="2">
        <f t="shared" si="5"/>
        <v>62</v>
      </c>
      <c r="J35" s="2">
        <f t="shared" si="5"/>
        <v>9</v>
      </c>
      <c r="K35" s="2">
        <f t="shared" si="5"/>
        <v>19</v>
      </c>
      <c r="L35" s="2">
        <f t="shared" si="5"/>
        <v>43</v>
      </c>
      <c r="M35" s="2">
        <f t="shared" si="5"/>
        <v>54</v>
      </c>
      <c r="N35" s="2">
        <f t="shared" si="5"/>
        <v>41</v>
      </c>
      <c r="O35" s="2">
        <f t="shared" si="5"/>
        <v>70</v>
      </c>
      <c r="P35" s="2">
        <f t="shared" si="5"/>
        <v>45</v>
      </c>
      <c r="Q35" s="39">
        <f t="shared" si="4"/>
        <v>232</v>
      </c>
      <c r="R35" s="32"/>
      <c r="S35" s="39">
        <f>SUM(S10:S15,S17:S29)</f>
        <v>513</v>
      </c>
      <c r="T35" s="33"/>
      <c r="U35" s="27"/>
    </row>
    <row r="36" spans="1:21" ht="14.45" customHeight="1">
      <c r="A36" s="59" t="s">
        <v>38</v>
      </c>
      <c r="B36" s="60"/>
      <c r="C36" s="2">
        <f t="shared" ref="C36:Q36" si="6">SUM(C31,C32,C16)</f>
        <v>13</v>
      </c>
      <c r="D36" s="2">
        <f t="shared" ref="D36:P36" si="7">SUM(D31,D32,D16)</f>
        <v>8</v>
      </c>
      <c r="E36" s="2">
        <f t="shared" si="7"/>
        <v>24</v>
      </c>
      <c r="F36" s="2">
        <f t="shared" si="7"/>
        <v>28</v>
      </c>
      <c r="G36" s="2">
        <f t="shared" si="7"/>
        <v>42</v>
      </c>
      <c r="H36" s="2">
        <f t="shared" si="7"/>
        <v>28</v>
      </c>
      <c r="I36" s="2">
        <f t="shared" si="7"/>
        <v>45</v>
      </c>
      <c r="J36" s="2">
        <f t="shared" si="7"/>
        <v>6</v>
      </c>
      <c r="K36" s="2">
        <f t="shared" si="7"/>
        <v>18</v>
      </c>
      <c r="L36" s="2">
        <f t="shared" si="7"/>
        <v>28</v>
      </c>
      <c r="M36" s="2">
        <f t="shared" si="7"/>
        <v>39</v>
      </c>
      <c r="N36" s="2">
        <f t="shared" si="7"/>
        <v>43</v>
      </c>
      <c r="O36" s="2">
        <f t="shared" si="7"/>
        <v>37</v>
      </c>
      <c r="P36" s="2">
        <f t="shared" si="7"/>
        <v>31</v>
      </c>
      <c r="Q36" s="40">
        <f t="shared" si="6"/>
        <v>188</v>
      </c>
      <c r="R36" s="32"/>
      <c r="S36" s="40">
        <f>SUM(S31,S32,S16)</f>
        <v>390</v>
      </c>
      <c r="T36" s="33"/>
      <c r="U36" s="27"/>
    </row>
    <row r="37" spans="1:21"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21">
      <c r="A38" s="61" t="s">
        <v>39</v>
      </c>
      <c r="B38" s="66"/>
      <c r="C38" s="67">
        <f>((SUM(C33:I33)/321235)*100000)</f>
        <v>211.683035783772</v>
      </c>
      <c r="D38" s="6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1">
      <c r="A39" s="63" t="s">
        <v>40</v>
      </c>
      <c r="B39" s="63"/>
      <c r="C39" s="63"/>
      <c r="D39" s="63"/>
      <c r="E39" s="63"/>
      <c r="F39" s="63"/>
      <c r="G39" s="63"/>
      <c r="H39" s="63"/>
      <c r="I39" s="63"/>
      <c r="J39"/>
      <c r="K39"/>
      <c r="L39"/>
      <c r="M39"/>
      <c r="N39"/>
      <c r="O39"/>
      <c r="P39"/>
      <c r="Q39"/>
      <c r="R39"/>
      <c r="S39"/>
    </row>
    <row r="40" spans="1:21">
      <c r="A40" s="63" t="s">
        <v>41</v>
      </c>
      <c r="B40" s="63"/>
      <c r="C40" s="63"/>
      <c r="D40" s="63"/>
      <c r="E40" s="63"/>
      <c r="F40" s="63"/>
      <c r="G40" s="63"/>
      <c r="H40" s="63"/>
      <c r="I40" s="63"/>
      <c r="J40"/>
      <c r="K40"/>
      <c r="L40"/>
      <c r="M40"/>
      <c r="N40"/>
      <c r="O40"/>
      <c r="P40"/>
      <c r="Q40"/>
      <c r="R40"/>
      <c r="S40"/>
    </row>
    <row r="41" spans="1:21">
      <c r="A41" s="61" t="s">
        <v>42</v>
      </c>
      <c r="B41" s="62"/>
      <c r="C41" s="64">
        <f>((SUM(C33:P33)/321235)*100000)</f>
        <v>464.45748439615858</v>
      </c>
      <c r="D41" s="65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21">
      <c r="A42" s="63" t="s">
        <v>43</v>
      </c>
      <c r="B42" s="63"/>
      <c r="C42" s="63"/>
      <c r="D42" s="63"/>
      <c r="E42" s="63"/>
      <c r="F42" s="63"/>
      <c r="G42" s="63"/>
      <c r="H42" s="63"/>
      <c r="I42" s="63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21">
      <c r="A43" s="63" t="s">
        <v>44</v>
      </c>
      <c r="B43" s="63"/>
      <c r="C43" s="63"/>
      <c r="D43" s="63"/>
      <c r="E43" s="63"/>
      <c r="F43" s="63"/>
      <c r="G43" s="63"/>
      <c r="H43" s="63"/>
      <c r="I43" s="63"/>
      <c r="J43" s="26"/>
      <c r="K43" s="26"/>
      <c r="L43" s="26"/>
      <c r="M43" s="26"/>
      <c r="N43" s="26"/>
      <c r="O43" s="26"/>
      <c r="P43" s="26"/>
      <c r="R43" s="26"/>
      <c r="S43" s="26"/>
    </row>
    <row r="44" spans="1:21">
      <c r="C44" s="1"/>
    </row>
  </sheetData>
  <mergeCells count="37">
    <mergeCell ref="A2:B2"/>
    <mergeCell ref="A34:B34"/>
    <mergeCell ref="A35:B35"/>
    <mergeCell ref="Q26:Q29"/>
    <mergeCell ref="Q3:Q6"/>
    <mergeCell ref="Q8:Q9"/>
    <mergeCell ref="Q11:Q15"/>
    <mergeCell ref="T11:T15"/>
    <mergeCell ref="T17:T19"/>
    <mergeCell ref="T20:T23"/>
    <mergeCell ref="Q17:Q19"/>
    <mergeCell ref="Q20:Q23"/>
    <mergeCell ref="A36:B36"/>
    <mergeCell ref="A41:B41"/>
    <mergeCell ref="A43:I43"/>
    <mergeCell ref="A42:I42"/>
    <mergeCell ref="C41:D41"/>
    <mergeCell ref="A38:B38"/>
    <mergeCell ref="C38:D38"/>
    <mergeCell ref="A39:I39"/>
    <mergeCell ref="A40:I40"/>
    <mergeCell ref="A1:T1"/>
    <mergeCell ref="S26:S29"/>
    <mergeCell ref="R3:R6"/>
    <mergeCell ref="R8:R9"/>
    <mergeCell ref="R11:R15"/>
    <mergeCell ref="R17:R19"/>
    <mergeCell ref="R20:R23"/>
    <mergeCell ref="S3:S6"/>
    <mergeCell ref="S8:S9"/>
    <mergeCell ref="S11:S15"/>
    <mergeCell ref="S17:S19"/>
    <mergeCell ref="S20:S23"/>
    <mergeCell ref="R26:R29"/>
    <mergeCell ref="T26:T29"/>
    <mergeCell ref="T3:T6"/>
    <mergeCell ref="T8:T9"/>
  </mergeCells>
  <conditionalFormatting sqref="C38 C41 R3:R32 T3:T32">
    <cfRule type="cellIs" dxfId="4" priority="18" operator="equal">
      <formula>0</formula>
    </cfRule>
  </conditionalFormatting>
  <conditionalFormatting sqref="C41 T3:T32">
    <cfRule type="cellIs" dxfId="3" priority="19" operator="between">
      <formula>0.01</formula>
      <formula>49.99</formula>
    </cfRule>
    <cfRule type="cellIs" dxfId="2" priority="22" operator="greaterThan">
      <formula>50</formula>
    </cfRule>
  </conditionalFormatting>
  <conditionalFormatting sqref="C38 R3:R32">
    <cfRule type="cellIs" dxfId="1" priority="16" operator="greaterThan">
      <formula>20</formula>
    </cfRule>
    <cfRule type="cellIs" dxfId="0" priority="17" operator="between">
      <formula>0.01</formula>
      <formula>19.99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06DCA7EBB6B4FBA6F6BFB767678EB" ma:contentTypeVersion="9" ma:contentTypeDescription="Een nieuw document maken." ma:contentTypeScope="" ma:versionID="916c7ecf7a60e31287688be7adb1346d">
  <xsd:schema xmlns:xsd="http://www.w3.org/2001/XMLSchema" xmlns:xs="http://www.w3.org/2001/XMLSchema" xmlns:p="http://schemas.microsoft.com/office/2006/metadata/properties" xmlns:ns2="e3c4a72f-6fc9-42b3-89c6-142975c2bbae" xmlns:ns3="87ee9421-d247-4f38-bee4-e8acdbba53b8" targetNamespace="http://schemas.microsoft.com/office/2006/metadata/properties" ma:root="true" ma:fieldsID="4aa2e61e4fdebd17a39d39eebb459fbc" ns2:_="" ns3:_="">
    <xsd:import namespace="e3c4a72f-6fc9-42b3-89c6-142975c2bbae"/>
    <xsd:import namespace="87ee9421-d247-4f38-bee4-e8acdbba5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a72f-6fc9-42b3-89c6-142975c2bb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e9421-d247-4f38-bee4-e8acdbba5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6EE62-3724-4016-8AFD-DCD72B5C2A55}"/>
</file>

<file path=customXml/itemProps2.xml><?xml version="1.0" encoding="utf-8"?>
<ds:datastoreItem xmlns:ds="http://schemas.openxmlformats.org/officeDocument/2006/customXml" ds:itemID="{AEEDB3CD-5809-4BA0-BE6B-5FBD499AF2E4}"/>
</file>

<file path=customXml/itemProps3.xml><?xml version="1.0" encoding="utf-8"?>
<ds:datastoreItem xmlns:ds="http://schemas.openxmlformats.org/officeDocument/2006/customXml" ds:itemID="{A030BD2C-0BCD-4304-AE46-6937B457A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Hafsa Faik</cp:lastModifiedBy>
  <cp:revision/>
  <dcterms:created xsi:type="dcterms:W3CDTF">2020-07-22T07:44:47Z</dcterms:created>
  <dcterms:modified xsi:type="dcterms:W3CDTF">2022-05-16T11:17:00Z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0x010100F2706DCA7EBB6B4FBA6F6BFB767678EB</vt:lpwstr>
  </property>
</Properties>
</file>