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ve\Documents\"/>
    </mc:Choice>
  </mc:AlternateContent>
  <bookViews>
    <workbookView xWindow="0" yWindow="0" windowWidth="12192" windowHeight="8616"/>
  </bookViews>
  <sheets>
    <sheet name="Regionale cijfers" sheetId="1" r:id="rId1"/>
    <sheet name="Zorgatlas " sheetId="2" r:id="rId2"/>
    <sheet name="Blad1" sheetId="4" r:id="rId3"/>
    <sheet name="Blad2" sheetId="5" r:id="rId4"/>
    <sheet name="Blad3" sheetId="6" r:id="rId5"/>
    <sheet name="vergelijking" sheetId="3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" i="1"/>
  <c r="R3" i="1"/>
  <c r="S3" i="1"/>
  <c r="T3" i="1"/>
  <c r="Q7" i="1"/>
  <c r="R7" i="1"/>
  <c r="S7" i="1"/>
  <c r="T7" i="1"/>
  <c r="Q8" i="1"/>
  <c r="R8" i="1"/>
  <c r="S8" i="1"/>
  <c r="T8" i="1"/>
  <c r="Q10" i="1"/>
  <c r="R10" i="1"/>
  <c r="S10" i="1"/>
  <c r="T10" i="1"/>
  <c r="Q11" i="1"/>
  <c r="R11" i="1"/>
  <c r="S11" i="1"/>
  <c r="T11" i="1"/>
  <c r="C35" i="1" l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V34" i="1"/>
  <c r="V34" i="5" l="1"/>
  <c r="P37" i="5" l="1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T33" i="5"/>
  <c r="S33" i="5"/>
  <c r="R33" i="5"/>
  <c r="Q33" i="5"/>
  <c r="T32" i="5"/>
  <c r="S32" i="5"/>
  <c r="R32" i="5"/>
  <c r="Q32" i="5"/>
  <c r="T31" i="5"/>
  <c r="S31" i="5"/>
  <c r="R31" i="5"/>
  <c r="Q31" i="5"/>
  <c r="T27" i="5"/>
  <c r="S27" i="5"/>
  <c r="R27" i="5"/>
  <c r="Q27" i="5"/>
  <c r="T26" i="5"/>
  <c r="S26" i="5"/>
  <c r="R26" i="5"/>
  <c r="Q26" i="5"/>
  <c r="T25" i="5"/>
  <c r="S25" i="5"/>
  <c r="R25" i="5"/>
  <c r="Q25" i="5"/>
  <c r="T21" i="5"/>
  <c r="S21" i="5"/>
  <c r="R21" i="5"/>
  <c r="Q21" i="5"/>
  <c r="T17" i="5"/>
  <c r="S17" i="5"/>
  <c r="R17" i="5"/>
  <c r="Q17" i="5"/>
  <c r="T16" i="5"/>
  <c r="S16" i="5"/>
  <c r="R16" i="5"/>
  <c r="Q16" i="5"/>
  <c r="T11" i="5"/>
  <c r="S11" i="5"/>
  <c r="R11" i="5"/>
  <c r="Q11" i="5"/>
  <c r="T10" i="5"/>
  <c r="S10" i="5"/>
  <c r="R10" i="5"/>
  <c r="Q10" i="5"/>
  <c r="Q36" i="5" s="1"/>
  <c r="T8" i="5"/>
  <c r="S8" i="5"/>
  <c r="R8" i="5"/>
  <c r="Q8" i="5"/>
  <c r="T7" i="5"/>
  <c r="S7" i="5"/>
  <c r="R7" i="5"/>
  <c r="Q7" i="5"/>
  <c r="T3" i="5"/>
  <c r="S3" i="5"/>
  <c r="S35" i="5" s="1"/>
  <c r="R3" i="5"/>
  <c r="Q3" i="5"/>
  <c r="Q35" i="5" l="1"/>
  <c r="Q34" i="5"/>
  <c r="Q37" i="5"/>
  <c r="S37" i="5"/>
  <c r="S36" i="5"/>
  <c r="C42" i="5"/>
  <c r="S34" i="5"/>
  <c r="C39" i="5"/>
  <c r="T27" i="1"/>
  <c r="S33" i="1" l="1"/>
  <c r="S32" i="1"/>
  <c r="S31" i="1"/>
  <c r="S27" i="1"/>
  <c r="S26" i="1"/>
  <c r="S25" i="1"/>
  <c r="S21" i="1"/>
  <c r="S17" i="1"/>
  <c r="S16" i="1"/>
  <c r="S37" i="1" l="1"/>
  <c r="S34" i="1"/>
  <c r="S36" i="1"/>
  <c r="S35" i="1"/>
  <c r="Q33" i="1"/>
  <c r="Q32" i="1"/>
  <c r="Q31" i="1"/>
  <c r="Q27" i="1"/>
  <c r="Q26" i="1"/>
  <c r="Q25" i="1"/>
  <c r="Q21" i="1"/>
  <c r="Q17" i="1"/>
  <c r="Q16" i="1"/>
  <c r="R33" i="1"/>
  <c r="R32" i="1"/>
  <c r="R31" i="1"/>
  <c r="R27" i="1"/>
  <c r="R26" i="1"/>
  <c r="R25" i="1"/>
  <c r="R21" i="1"/>
  <c r="R17" i="1"/>
  <c r="R16" i="1"/>
  <c r="J36" i="1" l="1"/>
  <c r="K36" i="1"/>
  <c r="L36" i="1"/>
  <c r="M36" i="1"/>
  <c r="N36" i="1"/>
  <c r="O36" i="1"/>
  <c r="P36" i="1"/>
  <c r="J37" i="1"/>
  <c r="K37" i="1"/>
  <c r="L37" i="1"/>
  <c r="M37" i="1"/>
  <c r="N37" i="1"/>
  <c r="O37" i="1"/>
  <c r="P37" i="1"/>
  <c r="T33" i="1"/>
  <c r="T32" i="1"/>
  <c r="T31" i="1"/>
  <c r="T26" i="1"/>
  <c r="T25" i="1"/>
  <c r="T21" i="1"/>
  <c r="T17" i="1"/>
  <c r="T16" i="1"/>
  <c r="I80" i="3" l="1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C82" i="3" s="1"/>
  <c r="K76" i="3"/>
  <c r="J76" i="3"/>
  <c r="K75" i="3"/>
  <c r="J75" i="3"/>
  <c r="K74" i="3"/>
  <c r="J74" i="3"/>
  <c r="K70" i="3"/>
  <c r="J70" i="3"/>
  <c r="K69" i="3"/>
  <c r="J69" i="3"/>
  <c r="K68" i="3"/>
  <c r="J68" i="3"/>
  <c r="K64" i="3"/>
  <c r="J64" i="3"/>
  <c r="K60" i="3"/>
  <c r="J60" i="3"/>
  <c r="K59" i="3"/>
  <c r="J59" i="3"/>
  <c r="K54" i="3"/>
  <c r="J54" i="3"/>
  <c r="K53" i="3"/>
  <c r="J53" i="3"/>
  <c r="J79" i="3" s="1"/>
  <c r="K51" i="3"/>
  <c r="J51" i="3"/>
  <c r="K50" i="3"/>
  <c r="J50" i="3"/>
  <c r="K46" i="3"/>
  <c r="J46" i="3"/>
  <c r="J78" i="3" s="1"/>
  <c r="U80" i="3"/>
  <c r="T80" i="3"/>
  <c r="S80" i="3"/>
  <c r="R80" i="3"/>
  <c r="Q80" i="3"/>
  <c r="P80" i="3"/>
  <c r="O80" i="3"/>
  <c r="U79" i="3"/>
  <c r="T79" i="3"/>
  <c r="S79" i="3"/>
  <c r="R79" i="3"/>
  <c r="Q79" i="3"/>
  <c r="P79" i="3"/>
  <c r="O79" i="3"/>
  <c r="U78" i="3"/>
  <c r="T78" i="3"/>
  <c r="S78" i="3"/>
  <c r="R78" i="3"/>
  <c r="Q78" i="3"/>
  <c r="P78" i="3"/>
  <c r="O78" i="3"/>
  <c r="U77" i="3"/>
  <c r="T77" i="3"/>
  <c r="S77" i="3"/>
  <c r="R77" i="3"/>
  <c r="Q77" i="3"/>
  <c r="P77" i="3"/>
  <c r="O77" i="3"/>
  <c r="O82" i="3" s="1"/>
  <c r="W76" i="3"/>
  <c r="V76" i="3"/>
  <c r="W75" i="3"/>
  <c r="V75" i="3"/>
  <c r="W74" i="3"/>
  <c r="V74" i="3"/>
  <c r="W70" i="3"/>
  <c r="V70" i="3"/>
  <c r="W69" i="3"/>
  <c r="V69" i="3"/>
  <c r="W68" i="3"/>
  <c r="V68" i="3"/>
  <c r="W64" i="3"/>
  <c r="V64" i="3"/>
  <c r="W60" i="3"/>
  <c r="V60" i="3"/>
  <c r="W59" i="3"/>
  <c r="V59" i="3"/>
  <c r="W54" i="3"/>
  <c r="V54" i="3"/>
  <c r="W53" i="3"/>
  <c r="V53" i="3"/>
  <c r="V79" i="3" s="1"/>
  <c r="W51" i="3"/>
  <c r="V51" i="3"/>
  <c r="W50" i="3"/>
  <c r="V50" i="3"/>
  <c r="W46" i="3"/>
  <c r="V46" i="3"/>
  <c r="V78" i="3" s="1"/>
  <c r="V80" i="3" l="1"/>
  <c r="J80" i="3"/>
  <c r="J77" i="3"/>
  <c r="V77" i="3"/>
  <c r="U37" i="3"/>
  <c r="T37" i="3"/>
  <c r="S37" i="3"/>
  <c r="R37" i="3"/>
  <c r="Q37" i="3"/>
  <c r="P37" i="3"/>
  <c r="O37" i="3"/>
  <c r="U36" i="3"/>
  <c r="T36" i="3"/>
  <c r="S36" i="3"/>
  <c r="R36" i="3"/>
  <c r="Q36" i="3"/>
  <c r="P36" i="3"/>
  <c r="O36" i="3"/>
  <c r="U35" i="3"/>
  <c r="T35" i="3"/>
  <c r="S35" i="3"/>
  <c r="R35" i="3"/>
  <c r="Q35" i="3"/>
  <c r="P35" i="3"/>
  <c r="O35" i="3"/>
  <c r="U34" i="3"/>
  <c r="T34" i="3"/>
  <c r="S34" i="3"/>
  <c r="R34" i="3"/>
  <c r="Q34" i="3"/>
  <c r="P34" i="3"/>
  <c r="O34" i="3"/>
  <c r="O39" i="3" s="1"/>
  <c r="W33" i="3"/>
  <c r="V33" i="3"/>
  <c r="W32" i="3"/>
  <c r="V32" i="3"/>
  <c r="W31" i="3"/>
  <c r="V31" i="3"/>
  <c r="W27" i="3"/>
  <c r="V27" i="3"/>
  <c r="W26" i="3"/>
  <c r="V26" i="3"/>
  <c r="W25" i="3"/>
  <c r="V25" i="3"/>
  <c r="W21" i="3"/>
  <c r="V21" i="3"/>
  <c r="W17" i="3"/>
  <c r="V17" i="3"/>
  <c r="W16" i="3"/>
  <c r="V16" i="3"/>
  <c r="W11" i="3"/>
  <c r="V11" i="3"/>
  <c r="W10" i="3"/>
  <c r="V10" i="3"/>
  <c r="V36" i="3" s="1"/>
  <c r="W8" i="3"/>
  <c r="V8" i="3"/>
  <c r="W7" i="3"/>
  <c r="V7" i="3"/>
  <c r="W3" i="3"/>
  <c r="V3" i="3"/>
  <c r="V35" i="3" s="1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C39" i="3" s="1"/>
  <c r="K33" i="3"/>
  <c r="J33" i="3"/>
  <c r="K32" i="3"/>
  <c r="J32" i="3"/>
  <c r="K31" i="3"/>
  <c r="J31" i="3"/>
  <c r="K27" i="3"/>
  <c r="J27" i="3"/>
  <c r="K26" i="3"/>
  <c r="J26" i="3"/>
  <c r="K25" i="3"/>
  <c r="J25" i="3"/>
  <c r="K21" i="3"/>
  <c r="J21" i="3"/>
  <c r="K17" i="3"/>
  <c r="J17" i="3"/>
  <c r="K16" i="3"/>
  <c r="J16" i="3"/>
  <c r="K11" i="3"/>
  <c r="J11" i="3"/>
  <c r="K10" i="3"/>
  <c r="J10" i="3"/>
  <c r="J36" i="3" s="1"/>
  <c r="K8" i="3"/>
  <c r="J8" i="3"/>
  <c r="K7" i="3"/>
  <c r="J7" i="3"/>
  <c r="K3" i="3"/>
  <c r="J3" i="3"/>
  <c r="J35" i="3" s="1"/>
  <c r="I36" i="2"/>
  <c r="H36" i="2"/>
  <c r="G36" i="2"/>
  <c r="F36" i="2"/>
  <c r="E36" i="2"/>
  <c r="D36" i="2"/>
  <c r="C36" i="2"/>
  <c r="I35" i="2"/>
  <c r="H35" i="2"/>
  <c r="G35" i="2"/>
  <c r="F35" i="2"/>
  <c r="E35" i="2"/>
  <c r="D35" i="2"/>
  <c r="C35" i="2"/>
  <c r="I34" i="2"/>
  <c r="H34" i="2"/>
  <c r="G34" i="2"/>
  <c r="F34" i="2"/>
  <c r="E34" i="2"/>
  <c r="D34" i="2"/>
  <c r="C34" i="2"/>
  <c r="I33" i="2"/>
  <c r="H33" i="2"/>
  <c r="G33" i="2"/>
  <c r="F33" i="2"/>
  <c r="E33" i="2"/>
  <c r="D33" i="2"/>
  <c r="C33" i="2"/>
  <c r="K32" i="2"/>
  <c r="J32" i="2"/>
  <c r="K31" i="2"/>
  <c r="J31" i="2"/>
  <c r="K30" i="2"/>
  <c r="J30" i="2"/>
  <c r="K26" i="2"/>
  <c r="J26" i="2"/>
  <c r="K25" i="2"/>
  <c r="J25" i="2"/>
  <c r="K24" i="2"/>
  <c r="J24" i="2"/>
  <c r="K20" i="2"/>
  <c r="J20" i="2"/>
  <c r="K16" i="2"/>
  <c r="J16" i="2"/>
  <c r="K15" i="2"/>
  <c r="J15" i="2"/>
  <c r="K10" i="2"/>
  <c r="J10" i="2"/>
  <c r="K9" i="2"/>
  <c r="J9" i="2"/>
  <c r="K7" i="2"/>
  <c r="J7" i="2"/>
  <c r="K6" i="2"/>
  <c r="J6" i="2"/>
  <c r="K2" i="2"/>
  <c r="J2" i="2"/>
  <c r="J37" i="3" l="1"/>
  <c r="V37" i="3"/>
  <c r="V34" i="3"/>
  <c r="J34" i="3"/>
  <c r="J36" i="2"/>
  <c r="J35" i="2"/>
  <c r="J34" i="2"/>
  <c r="C38" i="2"/>
  <c r="J33" i="2"/>
  <c r="Q36" i="1" l="1"/>
  <c r="Q34" i="1"/>
  <c r="Q37" i="1"/>
  <c r="Q35" i="1"/>
  <c r="I37" i="1" l="1"/>
  <c r="I36" i="1"/>
  <c r="C39" i="1" l="1"/>
  <c r="C42" i="1"/>
  <c r="D37" i="1" l="1"/>
  <c r="E37" i="1"/>
  <c r="F37" i="1"/>
  <c r="G37" i="1"/>
  <c r="H37" i="1"/>
  <c r="C37" i="1"/>
  <c r="D36" i="1"/>
  <c r="E36" i="1"/>
  <c r="F36" i="1"/>
  <c r="G36" i="1"/>
  <c r="H36" i="1"/>
  <c r="C36" i="1"/>
</calcChain>
</file>

<file path=xl/sharedStrings.xml><?xml version="1.0" encoding="utf-8"?>
<sst xmlns="http://schemas.openxmlformats.org/spreadsheetml/2006/main" count="356" uniqueCount="71">
  <si>
    <t>Gegevens HZW (10 labo's Zuid-West Vlaanderen)</t>
  </si>
  <si>
    <t xml:space="preserve">Controletoren Zorgatlas Vlaanderen </t>
  </si>
  <si>
    <t>Som
(7 dagen)</t>
  </si>
  <si>
    <t>Risicoëfficiënt**
Lokale Besturen  (7 dagen)</t>
  </si>
  <si>
    <t>Som 
(14 dagen)</t>
  </si>
  <si>
    <t>Risicocoëfficiënt** 
WZC (14 dagen)</t>
  </si>
  <si>
    <t>Kortrijk</t>
  </si>
  <si>
    <t>Bissegem, Heule</t>
  </si>
  <si>
    <t>Bellegem, Kooigem, Marke, Rollegem</t>
  </si>
  <si>
    <t>Aalbeke</t>
  </si>
  <si>
    <t>Kuurne</t>
  </si>
  <si>
    <t>Harelbeke</t>
  </si>
  <si>
    <t>Bavikhove, Hulste</t>
  </si>
  <si>
    <t>Deerlijk</t>
  </si>
  <si>
    <t>Zwevegem</t>
  </si>
  <si>
    <t>Heestert</t>
  </si>
  <si>
    <t>Moen</t>
  </si>
  <si>
    <t>Otegem</t>
  </si>
  <si>
    <t>Sint-Denijs</t>
  </si>
  <si>
    <t>Wevelgem, Gullegem, Moorsele</t>
  </si>
  <si>
    <t>Anzegem, Vichte</t>
  </si>
  <si>
    <t>Kaster</t>
  </si>
  <si>
    <t>Tiegem</t>
  </si>
  <si>
    <t>Gijzelbrechtegem, Ingooigem</t>
  </si>
  <si>
    <t>Avelgem, Waarmaarde</t>
  </si>
  <si>
    <t>Kerkhove</t>
  </si>
  <si>
    <t>Outrijve</t>
  </si>
  <si>
    <t>Bossuit</t>
  </si>
  <si>
    <t>Spiere-Helkijn</t>
  </si>
  <si>
    <t>Wielsbeke, Ooigem, Sint-Baafs-Vijve</t>
  </si>
  <si>
    <t>Waregem</t>
  </si>
  <si>
    <t>Beveren-Leie</t>
  </si>
  <si>
    <t>Desselgem</t>
  </si>
  <si>
    <t>Sint-Eloois-Vijve</t>
  </si>
  <si>
    <t>Lendelede</t>
  </si>
  <si>
    <t>Menen, Rekkem, Lauwe</t>
  </si>
  <si>
    <t>Wervik-Geluwe</t>
  </si>
  <si>
    <t xml:space="preserve">Totaal </t>
  </si>
  <si>
    <t>Totaal ELZ Kortrijk</t>
  </si>
  <si>
    <t>Totaal ELZ Waregem</t>
  </si>
  <si>
    <t>Totaal ELZ Menen</t>
  </si>
  <si>
    <t>Risicocoëfficiënt** Regio ZWVL (Lokaal bestuur)</t>
  </si>
  <si>
    <t>*De risicocoëfficiënt wordt berekend op basis van het aantal nieuwe gevallen de voorbij 7 dagen uitgedrukt per 100.000 inwoners</t>
  </si>
  <si>
    <t>**vanaf 20,01 wordt er gesproken van overschrijding van de risicogrens</t>
  </si>
  <si>
    <t>Risicocoëfficiënt** Regio ZWVL (WZC)</t>
  </si>
  <si>
    <t>*De risicocoëfficiënt wordt berekend op basis van het aantal nieuwe gevallen de voorbij 14 dagen uitgedrukt per 100.000 inwoners</t>
  </si>
  <si>
    <t>**vanaf 50,01 wordt er gesproken van overschrijding van de risicogrens</t>
  </si>
  <si>
    <t>Overzicht labo's (groen = gegevens ontvangen)</t>
  </si>
  <si>
    <t>Labo</t>
  </si>
  <si>
    <t>Bruyland</t>
  </si>
  <si>
    <t>Declerck</t>
  </si>
  <si>
    <t>Maenhout</t>
  </si>
  <si>
    <t>Medina</t>
  </si>
  <si>
    <t>Van Poucke</t>
  </si>
  <si>
    <t>AZ Delta</t>
  </si>
  <si>
    <t>AZ Groeninge</t>
  </si>
  <si>
    <t>ZH Waregem</t>
  </si>
  <si>
    <t>Nuytinck</t>
  </si>
  <si>
    <t>CRI</t>
  </si>
  <si>
    <t>Som</t>
  </si>
  <si>
    <t>Risicocoëfficiënt**</t>
  </si>
  <si>
    <t>Avelgem</t>
  </si>
  <si>
    <t>Kerkhove, Waarmaarde</t>
  </si>
  <si>
    <t>Risicocoëfficiënt** Regio ZWVL</t>
  </si>
  <si>
    <t>9/10/2020 TEM 15/10/2020</t>
  </si>
  <si>
    <t>Som
(7 dagen) W13</t>
  </si>
  <si>
    <t xml:space="preserve">Som (7 dagen) zorgatlas </t>
  </si>
  <si>
    <t>RC W13</t>
  </si>
  <si>
    <t xml:space="preserve">RC ZORGATLAS </t>
  </si>
  <si>
    <t xml:space="preserve">Regionale cijfers </t>
  </si>
  <si>
    <t>Zorgatlas Vlaannderen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</si>
</sst>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6" fontId="1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0" fillId="6" borderId="1" xfId="0" applyFill="1" applyBorder="1"/>
    <xf numFmtId="0" fontId="3" fillId="6" borderId="1" xfId="0" applyFont="1" applyFill="1" applyBorder="1"/>
    <xf numFmtId="0" fontId="0" fillId="3" borderId="6" xfId="0" applyFill="1" applyBorder="1"/>
    <xf numFmtId="0" fontId="1" fillId="3" borderId="6" xfId="0" applyFont="1" applyFill="1" applyBorder="1"/>
    <xf numFmtId="0" fontId="0" fillId="0" borderId="0" xfId="0" applyFill="1" applyAlignment="1">
      <alignment horizontal="center"/>
    </xf>
    <xf numFmtId="0" fontId="2" fillId="4" borderId="2" xfId="0" applyFont="1" applyFill="1" applyBorder="1"/>
    <xf numFmtId="0" fontId="1" fillId="0" borderId="0" xfId="0" applyFont="1" applyBorder="1" applyAlignment="1">
      <alignment horizontal="center"/>
    </xf>
    <xf numFmtId="0" fontId="2" fillId="4" borderId="12" xfId="0" applyFont="1" applyFill="1" applyBorder="1"/>
    <xf numFmtId="0" fontId="2" fillId="5" borderId="12" xfId="0" applyFont="1" applyFill="1" applyBorder="1"/>
    <xf numFmtId="0" fontId="2" fillId="4" borderId="13" xfId="0" applyFont="1" applyFill="1" applyBorder="1"/>
    <xf numFmtId="0" fontId="2" fillId="5" borderId="13" xfId="0" applyFont="1" applyFill="1" applyBorder="1"/>
    <xf numFmtId="0" fontId="2" fillId="4" borderId="14" xfId="0" applyFont="1" applyFill="1" applyBorder="1"/>
    <xf numFmtId="0" fontId="2" fillId="4" borderId="15" xfId="0" applyFont="1" applyFill="1" applyBorder="1"/>
    <xf numFmtId="0" fontId="1" fillId="0" borderId="11" xfId="0" applyFont="1" applyBorder="1" applyAlignment="1">
      <alignment horizontal="center"/>
    </xf>
    <xf numFmtId="0" fontId="2" fillId="4" borderId="9" xfId="0" applyFont="1" applyFill="1" applyBorder="1"/>
    <xf numFmtId="0" fontId="2" fillId="4" borderId="10" xfId="0" applyFont="1" applyFill="1" applyBorder="1"/>
    <xf numFmtId="0" fontId="1" fillId="0" borderId="4" xfId="0" applyFont="1" applyBorder="1" applyAlignment="1">
      <alignment horizontal="center"/>
    </xf>
    <xf numFmtId="0" fontId="2" fillId="4" borderId="3" xfId="0" applyFont="1" applyFill="1" applyBorder="1"/>
    <xf numFmtId="0" fontId="1" fillId="0" borderId="7" xfId="0" applyFont="1" applyBorder="1" applyAlignment="1">
      <alignment horizontal="center"/>
    </xf>
    <xf numFmtId="0" fontId="2" fillId="5" borderId="2" xfId="0" applyFont="1" applyFill="1" applyBorder="1"/>
    <xf numFmtId="0" fontId="2" fillId="5" borderId="3" xfId="0" applyFont="1" applyFill="1" applyBorder="1"/>
    <xf numFmtId="0" fontId="2" fillId="5" borderId="14" xfId="0" applyFont="1" applyFill="1" applyBorder="1"/>
    <xf numFmtId="0" fontId="2" fillId="5" borderId="15" xfId="0" applyFont="1" applyFill="1" applyBorder="1"/>
    <xf numFmtId="0" fontId="2" fillId="5" borderId="9" xfId="0" applyFont="1" applyFill="1" applyBorder="1"/>
    <xf numFmtId="0" fontId="2" fillId="5" borderId="10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0" borderId="2" xfId="0" applyFont="1" applyBorder="1"/>
    <xf numFmtId="0" fontId="2" fillId="0" borderId="3" xfId="0" applyFont="1" applyBorder="1"/>
    <xf numFmtId="16" fontId="1" fillId="0" borderId="0" xfId="0" applyNumberFormat="1" applyFont="1" applyBorder="1" applyAlignment="1">
      <alignment horizontal="center"/>
    </xf>
    <xf numFmtId="16" fontId="1" fillId="0" borderId="2" xfId="0" applyNumberFormat="1" applyFont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2" fontId="1" fillId="7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Fill="1" applyBorder="1"/>
    <xf numFmtId="2" fontId="0" fillId="0" borderId="0" xfId="0" applyNumberFormat="1" applyAlignment="1">
      <alignment horizontal="center"/>
    </xf>
    <xf numFmtId="0" fontId="3" fillId="0" borderId="1" xfId="0" applyFont="1" applyFill="1" applyBorder="1"/>
    <xf numFmtId="16" fontId="1" fillId="0" borderId="16" xfId="0" applyNumberFormat="1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2" fillId="4" borderId="22" xfId="0" applyFont="1" applyFill="1" applyBorder="1"/>
    <xf numFmtId="0" fontId="2" fillId="4" borderId="23" xfId="0" applyFont="1" applyFill="1" applyBorder="1"/>
    <xf numFmtId="0" fontId="2" fillId="4" borderId="27" xfId="0" applyFont="1" applyFill="1" applyBorder="1"/>
    <xf numFmtId="0" fontId="2" fillId="4" borderId="29" xfId="0" applyFont="1" applyFill="1" applyBorder="1"/>
    <xf numFmtId="0" fontId="2" fillId="4" borderId="30" xfId="0" applyFont="1" applyFill="1" applyBorder="1"/>
    <xf numFmtId="0" fontId="2" fillId="4" borderId="5" xfId="0" applyFont="1" applyFill="1" applyBorder="1"/>
    <xf numFmtId="0" fontId="2" fillId="4" borderId="34" xfId="0" applyFont="1" applyFill="1" applyBorder="1"/>
    <xf numFmtId="0" fontId="1" fillId="3" borderId="35" xfId="0" applyFont="1" applyFill="1" applyBorder="1" applyAlignment="1">
      <alignment horizontal="center" vertical="center"/>
    </xf>
    <xf numFmtId="2" fontId="1" fillId="7" borderId="35" xfId="0" applyNumberFormat="1" applyFont="1" applyFill="1" applyBorder="1" applyAlignment="1">
      <alignment horizontal="center" vertical="center"/>
    </xf>
    <xf numFmtId="2" fontId="1" fillId="7" borderId="20" xfId="0" applyNumberFormat="1" applyFont="1" applyFill="1" applyBorder="1" applyAlignment="1">
      <alignment horizontal="center" vertical="center"/>
    </xf>
    <xf numFmtId="0" fontId="2" fillId="5" borderId="5" xfId="0" applyFont="1" applyFill="1" applyBorder="1"/>
    <xf numFmtId="0" fontId="2" fillId="5" borderId="34" xfId="0" applyFont="1" applyFill="1" applyBorder="1"/>
    <xf numFmtId="0" fontId="2" fillId="5" borderId="22" xfId="0" applyFont="1" applyFill="1" applyBorder="1"/>
    <xf numFmtId="0" fontId="2" fillId="5" borderId="23" xfId="0" applyFont="1" applyFill="1" applyBorder="1"/>
    <xf numFmtId="0" fontId="2" fillId="5" borderId="27" xfId="0" applyFont="1" applyFill="1" applyBorder="1"/>
    <xf numFmtId="0" fontId="2" fillId="5" borderId="29" xfId="0" applyFont="1" applyFill="1" applyBorder="1"/>
    <xf numFmtId="0" fontId="2" fillId="5" borderId="30" xfId="0" applyFont="1" applyFill="1" applyBorder="1"/>
    <xf numFmtId="0" fontId="2" fillId="2" borderId="5" xfId="0" applyFont="1" applyFill="1" applyBorder="1"/>
    <xf numFmtId="0" fontId="2" fillId="2" borderId="34" xfId="0" applyFont="1" applyFill="1" applyBorder="1"/>
    <xf numFmtId="0" fontId="2" fillId="0" borderId="23" xfId="0" applyFont="1" applyBorder="1"/>
    <xf numFmtId="0" fontId="2" fillId="0" borderId="5" xfId="0" applyFont="1" applyBorder="1"/>
    <xf numFmtId="16" fontId="3" fillId="0" borderId="17" xfId="0" applyNumberFormat="1" applyFont="1" applyBorder="1" applyAlignment="1">
      <alignment horizontal="center"/>
    </xf>
    <xf numFmtId="0" fontId="3" fillId="0" borderId="24" xfId="0" applyFont="1" applyBorder="1"/>
    <xf numFmtId="0" fontId="3" fillId="0" borderId="31" xfId="0" applyFont="1" applyBorder="1"/>
    <xf numFmtId="0" fontId="3" fillId="0" borderId="35" xfId="0" applyFont="1" applyBorder="1"/>
    <xf numFmtId="0" fontId="3" fillId="0" borderId="25" xfId="0" applyFont="1" applyBorder="1"/>
    <xf numFmtId="0" fontId="5" fillId="6" borderId="1" xfId="0" applyFont="1" applyFill="1" applyBorder="1"/>
    <xf numFmtId="0" fontId="2" fillId="0" borderId="0" xfId="0" applyFont="1" applyFill="1" applyBorder="1"/>
    <xf numFmtId="0" fontId="2" fillId="0" borderId="12" xfId="0" applyFont="1" applyBorder="1" applyAlignment="1">
      <alignment horizontal="center" wrapText="1"/>
    </xf>
    <xf numFmtId="0" fontId="2" fillId="4" borderId="34" xfId="0" applyFont="1" applyFill="1" applyBorder="1" applyAlignment="1">
      <alignment horizontal="center" vertical="center"/>
    </xf>
    <xf numFmtId="0" fontId="2" fillId="5" borderId="34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2" fontId="2" fillId="0" borderId="23" xfId="0" applyNumberFormat="1" applyFont="1" applyBorder="1" applyAlignment="1">
      <alignment horizontal="center"/>
    </xf>
    <xf numFmtId="2" fontId="2" fillId="2" borderId="34" xfId="0" applyNumberFormat="1" applyFont="1" applyFill="1" applyBorder="1" applyAlignment="1">
      <alignment horizontal="center"/>
    </xf>
    <xf numFmtId="2" fontId="2" fillId="5" borderId="34" xfId="0" applyNumberFormat="1" applyFont="1" applyFill="1" applyBorder="1" applyAlignment="1">
      <alignment horizontal="center" vertical="center"/>
    </xf>
    <xf numFmtId="2" fontId="2" fillId="2" borderId="34" xfId="0" applyNumberFormat="1" applyFont="1" applyFill="1" applyBorder="1" applyAlignment="1">
      <alignment horizontal="center" vertical="center"/>
    </xf>
    <xf numFmtId="2" fontId="2" fillId="5" borderId="34" xfId="0" applyNumberFormat="1" applyFont="1" applyFill="1" applyBorder="1" applyAlignment="1">
      <alignment horizontal="center"/>
    </xf>
    <xf numFmtId="2" fontId="2" fillId="4" borderId="34" xfId="0" applyNumberFormat="1" applyFont="1" applyFill="1" applyBorder="1" applyAlignment="1">
      <alignment horizontal="center"/>
    </xf>
    <xf numFmtId="0" fontId="2" fillId="7" borderId="34" xfId="0" applyFont="1" applyFill="1" applyBorder="1" applyAlignment="1">
      <alignment horizontal="center"/>
    </xf>
    <xf numFmtId="2" fontId="2" fillId="7" borderId="34" xfId="0" applyNumberFormat="1" applyFont="1" applyFill="1" applyBorder="1" applyAlignment="1">
      <alignment horizontal="center"/>
    </xf>
    <xf numFmtId="0" fontId="2" fillId="7" borderId="34" xfId="0" applyFont="1" applyFill="1" applyBorder="1" applyAlignment="1">
      <alignment horizontal="center" vertical="center"/>
    </xf>
    <xf numFmtId="2" fontId="2" fillId="7" borderId="34" xfId="0" applyNumberFormat="1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/>
    </xf>
    <xf numFmtId="2" fontId="2" fillId="7" borderId="23" xfId="0" applyNumberFormat="1" applyFont="1" applyFill="1" applyBorder="1" applyAlignment="1">
      <alignment horizontal="center"/>
    </xf>
    <xf numFmtId="0" fontId="2" fillId="9" borderId="34" xfId="0" applyFont="1" applyFill="1" applyBorder="1" applyAlignment="1">
      <alignment horizontal="center" vertical="center"/>
    </xf>
    <xf numFmtId="2" fontId="2" fillId="9" borderId="34" xfId="0" applyNumberFormat="1" applyFont="1" applyFill="1" applyBorder="1" applyAlignment="1">
      <alignment horizontal="center" vertical="center"/>
    </xf>
    <xf numFmtId="16" fontId="1" fillId="0" borderId="17" xfId="0" applyNumberFormat="1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3" fillId="0" borderId="21" xfId="0" applyFont="1" applyBorder="1"/>
    <xf numFmtId="0" fontId="1" fillId="3" borderId="25" xfId="0" applyFont="1" applyFill="1" applyBorder="1" applyAlignment="1">
      <alignment horizontal="center" vertical="center"/>
    </xf>
    <xf numFmtId="2" fontId="1" fillId="7" borderId="25" xfId="0" applyNumberFormat="1" applyFont="1" applyFill="1" applyBorder="1" applyAlignment="1">
      <alignment horizontal="center" vertical="center"/>
    </xf>
    <xf numFmtId="2" fontId="1" fillId="7" borderId="26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Fill="1" applyAlignment="1">
      <alignment horizontal="left"/>
    </xf>
    <xf numFmtId="0" fontId="1" fillId="3" borderId="6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4" borderId="18" xfId="0" applyFont="1" applyFill="1" applyBorder="1"/>
    <xf numFmtId="0" fontId="1" fillId="3" borderId="34" xfId="0" applyFont="1" applyFill="1" applyBorder="1" applyAlignment="1">
      <alignment horizontal="center" vertical="center"/>
    </xf>
    <xf numFmtId="16" fontId="0" fillId="0" borderId="10" xfId="0" applyNumberFormat="1" applyBorder="1" applyAlignment="1">
      <alignment horizontal="center"/>
    </xf>
    <xf numFmtId="0" fontId="3" fillId="0" borderId="24" xfId="0" applyFont="1" applyFill="1" applyBorder="1"/>
    <xf numFmtId="0" fontId="3" fillId="0" borderId="21" xfId="0" applyFont="1" applyFill="1" applyBorder="1"/>
    <xf numFmtId="0" fontId="3" fillId="0" borderId="31" xfId="0" applyFont="1" applyFill="1" applyBorder="1"/>
    <xf numFmtId="0" fontId="3" fillId="0" borderId="35" xfId="0" applyFont="1" applyFill="1" applyBorder="1"/>
    <xf numFmtId="0" fontId="3" fillId="0" borderId="25" xfId="0" applyFont="1" applyFill="1" applyBorder="1"/>
    <xf numFmtId="0" fontId="3" fillId="11" borderId="24" xfId="0" applyFont="1" applyFill="1" applyBorder="1"/>
    <xf numFmtId="0" fontId="1" fillId="3" borderId="25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2" fontId="1" fillId="7" borderId="25" xfId="0" applyNumberFormat="1" applyFont="1" applyFill="1" applyBorder="1" applyAlignment="1">
      <alignment horizontal="center" vertical="center"/>
    </xf>
    <xf numFmtId="2" fontId="1" fillId="7" borderId="17" xfId="0" applyNumberFormat="1" applyFont="1" applyFill="1" applyBorder="1" applyAlignment="1">
      <alignment horizontal="center" vertical="center"/>
    </xf>
    <xf numFmtId="2" fontId="1" fillId="7" borderId="32" xfId="0" applyNumberFormat="1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1" fillId="4" borderId="2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0" fontId="1" fillId="5" borderId="2" xfId="0" applyFont="1" applyFill="1" applyBorder="1" applyAlignment="1">
      <alignment horizontal="right"/>
    </xf>
    <xf numFmtId="0" fontId="1" fillId="5" borderId="3" xfId="0" applyFont="1" applyFill="1" applyBorder="1" applyAlignment="1">
      <alignment horizontal="right"/>
    </xf>
    <xf numFmtId="2" fontId="1" fillId="7" borderId="26" xfId="0" applyNumberFormat="1" applyFont="1" applyFill="1" applyBorder="1" applyAlignment="1">
      <alignment horizontal="center" vertical="center"/>
    </xf>
    <xf numFmtId="2" fontId="1" fillId="7" borderId="28" xfId="0" applyNumberFormat="1" applyFont="1" applyFill="1" applyBorder="1" applyAlignment="1">
      <alignment horizontal="center" vertical="center"/>
    </xf>
    <xf numFmtId="2" fontId="1" fillId="7" borderId="33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8" borderId="5" xfId="0" applyFont="1" applyFill="1" applyBorder="1" applyAlignment="1">
      <alignment horizontal="center"/>
    </xf>
    <xf numFmtId="0" fontId="1" fillId="8" borderId="8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Fill="1" applyAlignment="1">
      <alignment horizontal="left"/>
    </xf>
    <xf numFmtId="2" fontId="1" fillId="7" borderId="5" xfId="0" applyNumberFormat="1" applyFont="1" applyFill="1" applyBorder="1" applyAlignment="1">
      <alignment horizontal="center"/>
    </xf>
    <xf numFmtId="2" fontId="1" fillId="7" borderId="8" xfId="0" applyNumberFormat="1" applyFont="1" applyFill="1" applyBorder="1" applyAlignment="1">
      <alignment horizontal="center"/>
    </xf>
    <xf numFmtId="0" fontId="1" fillId="8" borderId="18" xfId="0" applyFont="1" applyFill="1" applyBorder="1" applyAlignment="1">
      <alignment horizontal="center"/>
    </xf>
    <xf numFmtId="2" fontId="1" fillId="0" borderId="19" xfId="0" applyNumberFormat="1" applyFont="1" applyBorder="1" applyAlignment="1">
      <alignment horizontal="center"/>
    </xf>
    <xf numFmtId="2" fontId="1" fillId="0" borderId="20" xfId="0" applyNumberFormat="1" applyFont="1" applyBorder="1" applyAlignment="1">
      <alignment horizontal="center"/>
    </xf>
    <xf numFmtId="0" fontId="7" fillId="10" borderId="2" xfId="0" applyFont="1" applyFill="1" applyBorder="1" applyAlignment="1">
      <alignment horizontal="center" vertical="center"/>
    </xf>
    <xf numFmtId="0" fontId="7" fillId="10" borderId="7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/>
    </xf>
    <xf numFmtId="0" fontId="1" fillId="3" borderId="1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2" fontId="1" fillId="7" borderId="16" xfId="0" applyNumberFormat="1" applyFont="1" applyFill="1" applyBorder="1" applyAlignment="1">
      <alignment horizontal="center" vertical="center"/>
    </xf>
    <xf numFmtId="2" fontId="1" fillId="7" borderId="6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7" borderId="25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2" fillId="7" borderId="32" xfId="0" applyFont="1" applyFill="1" applyBorder="1" applyAlignment="1">
      <alignment horizontal="center" vertical="center"/>
    </xf>
    <xf numFmtId="2" fontId="2" fillId="4" borderId="25" xfId="0" applyNumberFormat="1" applyFont="1" applyFill="1" applyBorder="1" applyAlignment="1">
      <alignment horizontal="center" vertical="center"/>
    </xf>
    <xf numFmtId="2" fontId="2" fillId="4" borderId="17" xfId="0" applyNumberFormat="1" applyFont="1" applyFill="1" applyBorder="1" applyAlignment="1">
      <alignment horizontal="center" vertical="center"/>
    </xf>
    <xf numFmtId="2" fontId="2" fillId="4" borderId="32" xfId="0" applyNumberFormat="1" applyFont="1" applyFill="1" applyBorder="1" applyAlignment="1">
      <alignment horizontal="center" vertical="center"/>
    </xf>
    <xf numFmtId="2" fontId="2" fillId="7" borderId="25" xfId="0" applyNumberFormat="1" applyFont="1" applyFill="1" applyBorder="1" applyAlignment="1">
      <alignment horizontal="center" vertical="center"/>
    </xf>
    <xf numFmtId="2" fontId="2" fillId="7" borderId="17" xfId="0" applyNumberFormat="1" applyFont="1" applyFill="1" applyBorder="1" applyAlignment="1">
      <alignment horizontal="center" vertical="center"/>
    </xf>
    <xf numFmtId="2" fontId="2" fillId="7" borderId="32" xfId="0" applyNumberFormat="1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/>
    </xf>
    <xf numFmtId="2" fontId="2" fillId="5" borderId="25" xfId="0" applyNumberFormat="1" applyFont="1" applyFill="1" applyBorder="1" applyAlignment="1">
      <alignment horizontal="center" vertical="center"/>
    </xf>
    <xf numFmtId="2" fontId="2" fillId="5" borderId="17" xfId="0" applyNumberFormat="1" applyFont="1" applyFill="1" applyBorder="1" applyAlignment="1">
      <alignment horizontal="center" vertical="center"/>
    </xf>
    <xf numFmtId="2" fontId="2" fillId="5" borderId="32" xfId="0" applyNumberFormat="1" applyFont="1" applyFill="1" applyBorder="1" applyAlignment="1">
      <alignment horizontal="center" vertical="center"/>
    </xf>
    <xf numFmtId="2" fontId="2" fillId="9" borderId="25" xfId="0" applyNumberFormat="1" applyFont="1" applyFill="1" applyBorder="1" applyAlignment="1">
      <alignment horizontal="center" vertical="center"/>
    </xf>
    <xf numFmtId="2" fontId="2" fillId="9" borderId="17" xfId="0" applyNumberFormat="1" applyFont="1" applyFill="1" applyBorder="1" applyAlignment="1">
      <alignment horizontal="center" vertical="center"/>
    </xf>
    <xf numFmtId="2" fontId="2" fillId="9" borderId="32" xfId="0" applyNumberFormat="1" applyFont="1" applyFill="1" applyBorder="1" applyAlignment="1">
      <alignment horizontal="center" vertical="center"/>
    </xf>
    <xf numFmtId="0" fontId="2" fillId="9" borderId="25" xfId="0" applyFont="1" applyFill="1" applyBorder="1" applyAlignment="1">
      <alignment horizontal="center" vertical="center"/>
    </xf>
    <xf numFmtId="0" fontId="2" fillId="9" borderId="17" xfId="0" applyFont="1" applyFill="1" applyBorder="1" applyAlignment="1">
      <alignment horizontal="center" vertical="center"/>
    </xf>
    <xf numFmtId="0" fontId="2" fillId="9" borderId="3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11" borderId="35" xfId="0" applyFont="1" applyFill="1" applyBorder="1"/>
  </cellXfs>
  <cellStyles count="1">
    <cellStyle name="Standaard" xfId="0" builtinId="0"/>
  </cellStyles>
  <dxfs count="7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5" tint="-0.24994659260841701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C0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i val="0"/>
        <color theme="1"/>
      </font>
      <fill>
        <patternFill>
          <bgColor rgb="FFFFFF66"/>
        </patternFill>
      </fill>
    </dxf>
    <dxf>
      <font>
        <b/>
        <i val="0"/>
        <color theme="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5" tint="-0.24994659260841701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C0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i val="0"/>
        <color theme="1"/>
      </font>
      <fill>
        <patternFill>
          <bgColor rgb="FFFFFF66"/>
        </patternFill>
      </fill>
    </dxf>
    <dxf>
      <font>
        <b/>
        <i val="0"/>
        <color theme="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5" tint="-0.24994659260841701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C0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i val="0"/>
        <color theme="1"/>
      </font>
      <fill>
        <patternFill>
          <bgColor rgb="FFFFFF66"/>
        </patternFill>
      </fill>
    </dxf>
    <dxf>
      <font>
        <b/>
        <i val="0"/>
        <color theme="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5" tint="-0.24994659260841701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C0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i val="0"/>
        <color theme="1"/>
      </font>
      <fill>
        <patternFill>
          <bgColor rgb="FFFFFF66"/>
        </patternFill>
      </fill>
    </dxf>
    <dxf>
      <font>
        <b/>
        <i val="0"/>
        <color theme="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rgb="FFFFFF66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FFFF66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C00000"/>
        </patternFill>
      </fill>
    </dxf>
    <dxf>
      <font>
        <b/>
        <i val="0"/>
        <color theme="1"/>
      </font>
      <fill>
        <patternFill>
          <bgColor rgb="FFFFFF66"/>
        </patternFill>
      </fill>
    </dxf>
    <dxf>
      <font>
        <b/>
        <i val="0"/>
        <color theme="1"/>
      </font>
      <fill>
        <patternFill>
          <bgColor theme="9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5" tint="-0.24994659260841701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C0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theme="9"/>
        </patternFill>
      </fill>
    </dxf>
    <dxf>
      <font>
        <b/>
        <i val="0"/>
        <color theme="1"/>
      </font>
      <fill>
        <patternFill>
          <bgColor rgb="FFFFFF66"/>
        </patternFill>
      </fill>
    </dxf>
    <dxf>
      <font>
        <b/>
        <i val="0"/>
        <color theme="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rgb="FFFFFF66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FFFF66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C00000"/>
        </patternFill>
      </fill>
    </dxf>
    <dxf>
      <font>
        <b/>
        <i val="0"/>
        <color theme="1"/>
      </font>
      <fill>
        <patternFill>
          <bgColor rgb="FFFFFF66"/>
        </patternFill>
      </fill>
    </dxf>
    <dxf>
      <font>
        <b/>
        <i val="0"/>
        <color theme="1"/>
      </font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00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4"/>
  <sheetViews>
    <sheetView tabSelected="1" topLeftCell="A19" zoomScale="70" zoomScaleNormal="70" workbookViewId="0">
      <selection activeCell="R48" sqref="R48"/>
    </sheetView>
  </sheetViews>
  <sheetFormatPr defaultRowHeight="14.4" x14ac:dyDescent="0.3"/>
  <cols>
    <col min="2" max="2" width="39" bestFit="1" customWidth="1"/>
    <col min="3" max="3" width="8.6640625" customWidth="1"/>
    <col min="4" max="16" width="8.6640625" style="1" customWidth="1"/>
    <col min="17" max="17" width="11" style="1" customWidth="1"/>
    <col min="18" max="18" width="16.6640625" style="1" customWidth="1"/>
    <col min="19" max="19" width="12" style="1" customWidth="1"/>
    <col min="20" max="20" width="18.5546875" style="1" customWidth="1"/>
    <col min="22" max="22" width="10.88671875" customWidth="1"/>
    <col min="23" max="23" width="16.6640625" customWidth="1"/>
  </cols>
  <sheetData>
    <row r="1" spans="1:23" ht="44.4" customHeight="1" x14ac:dyDescent="0.3">
      <c r="A1" s="144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6"/>
      <c r="V1" s="121" t="s">
        <v>1</v>
      </c>
      <c r="W1" s="122"/>
    </row>
    <row r="2" spans="1:23" ht="43.8" thickBot="1" x14ac:dyDescent="0.35">
      <c r="A2" s="123"/>
      <c r="B2" s="124"/>
      <c r="C2" s="108">
        <v>44318</v>
      </c>
      <c r="D2" s="108">
        <v>44317</v>
      </c>
      <c r="E2" s="108">
        <v>44316</v>
      </c>
      <c r="F2" s="108">
        <v>44315</v>
      </c>
      <c r="G2" s="108">
        <v>44314</v>
      </c>
      <c r="H2" s="108">
        <v>44313</v>
      </c>
      <c r="I2" s="108">
        <v>44312</v>
      </c>
      <c r="J2" s="108">
        <v>44311</v>
      </c>
      <c r="K2" s="108">
        <v>44310</v>
      </c>
      <c r="L2" s="108">
        <v>44309</v>
      </c>
      <c r="M2" s="108">
        <v>44308</v>
      </c>
      <c r="N2" s="108">
        <v>44307</v>
      </c>
      <c r="O2" s="108">
        <v>44306</v>
      </c>
      <c r="P2" s="108">
        <v>44305</v>
      </c>
      <c r="Q2" s="44" t="s">
        <v>2</v>
      </c>
      <c r="R2" s="44" t="s">
        <v>3</v>
      </c>
      <c r="S2" s="44" t="s">
        <v>4</v>
      </c>
      <c r="T2" s="45" t="s">
        <v>5</v>
      </c>
      <c r="V2" s="44" t="s">
        <v>2</v>
      </c>
      <c r="W2" s="44" t="s">
        <v>3</v>
      </c>
    </row>
    <row r="3" spans="1:23" ht="15.6" x14ac:dyDescent="0.3">
      <c r="A3" s="46">
        <v>8500</v>
      </c>
      <c r="B3" s="47" t="s">
        <v>6</v>
      </c>
      <c r="C3" s="109">
        <v>2</v>
      </c>
      <c r="D3" s="109">
        <v>4</v>
      </c>
      <c r="E3" s="109">
        <v>8</v>
      </c>
      <c r="F3" s="109">
        <v>5</v>
      </c>
      <c r="G3" s="109">
        <v>8</v>
      </c>
      <c r="H3" s="109">
        <v>15</v>
      </c>
      <c r="I3" s="109">
        <v>17</v>
      </c>
      <c r="J3" s="109">
        <v>7</v>
      </c>
      <c r="K3" s="109">
        <v>8</v>
      </c>
      <c r="L3" s="109">
        <v>5</v>
      </c>
      <c r="M3" s="109">
        <v>5</v>
      </c>
      <c r="N3" s="109">
        <v>13</v>
      </c>
      <c r="O3" s="109">
        <v>14</v>
      </c>
      <c r="P3" s="109">
        <v>11</v>
      </c>
      <c r="Q3" s="115">
        <f>SUM(C3:I6)</f>
        <v>125</v>
      </c>
      <c r="R3" s="118">
        <f>((SUM(C3:I6)/77109)*100000)</f>
        <v>162.10818451801993</v>
      </c>
      <c r="S3" s="115">
        <f>SUM(C3:P6)</f>
        <v>265</v>
      </c>
      <c r="T3" s="129">
        <f>((SUM(C3:P6)/77109)*100000)</f>
        <v>343.66935117820231</v>
      </c>
      <c r="V3" s="115">
        <v>118</v>
      </c>
      <c r="W3" s="118">
        <v>153</v>
      </c>
    </row>
    <row r="4" spans="1:23" ht="15.6" x14ac:dyDescent="0.3">
      <c r="A4" s="48">
        <v>8501</v>
      </c>
      <c r="B4" s="12" t="s">
        <v>7</v>
      </c>
      <c r="C4" s="110">
        <v>5</v>
      </c>
      <c r="D4" s="110"/>
      <c r="E4" s="110">
        <v>4</v>
      </c>
      <c r="F4" s="110">
        <v>8</v>
      </c>
      <c r="G4" s="110">
        <v>7</v>
      </c>
      <c r="H4" s="110">
        <v>9</v>
      </c>
      <c r="I4" s="110">
        <v>7</v>
      </c>
      <c r="J4" s="110">
        <v>2</v>
      </c>
      <c r="K4" s="110">
        <v>3</v>
      </c>
      <c r="L4" s="110">
        <v>6</v>
      </c>
      <c r="M4" s="110">
        <v>4</v>
      </c>
      <c r="N4" s="110">
        <v>7</v>
      </c>
      <c r="O4" s="110">
        <v>12</v>
      </c>
      <c r="P4" s="110">
        <v>6</v>
      </c>
      <c r="Q4" s="116"/>
      <c r="R4" s="119"/>
      <c r="S4" s="116"/>
      <c r="T4" s="130"/>
      <c r="V4" s="116"/>
      <c r="W4" s="119"/>
    </row>
    <row r="5" spans="1:23" ht="15.6" x14ac:dyDescent="0.3">
      <c r="A5" s="48">
        <v>8510</v>
      </c>
      <c r="B5" s="12" t="s">
        <v>8</v>
      </c>
      <c r="C5" s="110">
        <v>2</v>
      </c>
      <c r="D5" s="110"/>
      <c r="E5" s="110">
        <v>3</v>
      </c>
      <c r="F5" s="110"/>
      <c r="G5" s="110">
        <v>3</v>
      </c>
      <c r="H5" s="110">
        <v>4</v>
      </c>
      <c r="I5" s="110">
        <v>4</v>
      </c>
      <c r="J5" s="110">
        <v>2</v>
      </c>
      <c r="K5" s="110"/>
      <c r="L5" s="110">
        <v>5</v>
      </c>
      <c r="M5" s="110">
        <v>3</v>
      </c>
      <c r="N5" s="110">
        <v>4</v>
      </c>
      <c r="O5" s="110">
        <v>11</v>
      </c>
      <c r="P5" s="110">
        <v>4</v>
      </c>
      <c r="Q5" s="116"/>
      <c r="R5" s="119"/>
      <c r="S5" s="116"/>
      <c r="T5" s="130"/>
      <c r="V5" s="116"/>
      <c r="W5" s="119"/>
    </row>
    <row r="6" spans="1:23" ht="16.2" thickBot="1" x14ac:dyDescent="0.35">
      <c r="A6" s="49">
        <v>8511</v>
      </c>
      <c r="B6" s="50" t="s">
        <v>9</v>
      </c>
      <c r="C6" s="111"/>
      <c r="D6" s="111"/>
      <c r="E6" s="111">
        <v>3</v>
      </c>
      <c r="F6" s="111"/>
      <c r="G6" s="111"/>
      <c r="H6" s="111">
        <v>4</v>
      </c>
      <c r="I6" s="111">
        <v>3</v>
      </c>
      <c r="J6" s="111">
        <v>2</v>
      </c>
      <c r="K6" s="111"/>
      <c r="L6" s="111">
        <v>2</v>
      </c>
      <c r="M6" s="111"/>
      <c r="N6" s="111"/>
      <c r="O6" s="111">
        <v>3</v>
      </c>
      <c r="P6" s="111">
        <v>1</v>
      </c>
      <c r="Q6" s="117"/>
      <c r="R6" s="120"/>
      <c r="S6" s="117"/>
      <c r="T6" s="131"/>
      <c r="V6" s="117"/>
      <c r="W6" s="120"/>
    </row>
    <row r="7" spans="1:23" ht="16.2" thickBot="1" x14ac:dyDescent="0.35">
      <c r="A7" s="51">
        <v>8520</v>
      </c>
      <c r="B7" s="106" t="s">
        <v>10</v>
      </c>
      <c r="C7" s="112">
        <v>1</v>
      </c>
      <c r="D7" s="112"/>
      <c r="E7" s="112">
        <v>2</v>
      </c>
      <c r="F7" s="112">
        <v>4</v>
      </c>
      <c r="G7" s="112">
        <v>2</v>
      </c>
      <c r="H7" s="112">
        <v>6</v>
      </c>
      <c r="I7" s="112">
        <v>3</v>
      </c>
      <c r="J7" s="112">
        <v>2</v>
      </c>
      <c r="K7" s="112">
        <v>1</v>
      </c>
      <c r="L7" s="112">
        <v>8</v>
      </c>
      <c r="M7" s="112">
        <v>5</v>
      </c>
      <c r="N7" s="112">
        <v>7</v>
      </c>
      <c r="O7" s="112">
        <v>12</v>
      </c>
      <c r="P7" s="112">
        <v>12</v>
      </c>
      <c r="Q7" s="107">
        <f>SUM(C7:I7)</f>
        <v>18</v>
      </c>
      <c r="R7" s="54">
        <f>((SUM(C7:I7)/13676)*100000)</f>
        <v>131.61743199766013</v>
      </c>
      <c r="S7" s="53">
        <f>SUM(C7:P7)</f>
        <v>65</v>
      </c>
      <c r="T7" s="55">
        <f>((SUM(C7:P7)/13676)*100000)</f>
        <v>475.28517110266159</v>
      </c>
      <c r="V7" s="53">
        <v>18</v>
      </c>
      <c r="W7" s="54">
        <v>131.6</v>
      </c>
    </row>
    <row r="8" spans="1:23" ht="15.6" x14ac:dyDescent="0.3">
      <c r="A8" s="46">
        <v>8530</v>
      </c>
      <c r="B8" s="47" t="s">
        <v>11</v>
      </c>
      <c r="C8" s="109">
        <v>3</v>
      </c>
      <c r="D8" s="109">
        <v>5</v>
      </c>
      <c r="E8" s="109">
        <v>8</v>
      </c>
      <c r="F8" s="109">
        <v>6</v>
      </c>
      <c r="G8" s="109">
        <v>3</v>
      </c>
      <c r="H8" s="109">
        <v>6</v>
      </c>
      <c r="I8" s="109">
        <v>4</v>
      </c>
      <c r="J8" s="109">
        <v>1</v>
      </c>
      <c r="K8" s="109">
        <v>4</v>
      </c>
      <c r="L8" s="109">
        <v>6</v>
      </c>
      <c r="M8" s="109">
        <v>10</v>
      </c>
      <c r="N8" s="109">
        <v>3</v>
      </c>
      <c r="O8" s="109">
        <v>10</v>
      </c>
      <c r="P8" s="109">
        <v>10</v>
      </c>
      <c r="Q8" s="115">
        <f>SUM(C8:I9)</f>
        <v>54</v>
      </c>
      <c r="R8" s="118">
        <f>((SUM(C8:I9)/28502)*100000)</f>
        <v>189.46038874464949</v>
      </c>
      <c r="S8" s="115">
        <f>SUM(C8:P9)</f>
        <v>114</v>
      </c>
      <c r="T8" s="129">
        <f>((SUM(C8:P9)/28502)*100000)</f>
        <v>399.97193179426006</v>
      </c>
      <c r="V8" s="115">
        <v>51</v>
      </c>
      <c r="W8" s="118">
        <v>178.9</v>
      </c>
    </row>
    <row r="9" spans="1:23" ht="16.2" thickBot="1" x14ac:dyDescent="0.35">
      <c r="A9" s="49">
        <v>8531</v>
      </c>
      <c r="B9" s="50" t="s">
        <v>12</v>
      </c>
      <c r="C9" s="111">
        <v>2</v>
      </c>
      <c r="D9" s="111"/>
      <c r="E9" s="111">
        <v>4</v>
      </c>
      <c r="F9" s="111">
        <v>5</v>
      </c>
      <c r="G9" s="111">
        <v>1</v>
      </c>
      <c r="H9" s="111">
        <v>4</v>
      </c>
      <c r="I9" s="111">
        <v>3</v>
      </c>
      <c r="J9" s="111"/>
      <c r="K9" s="111">
        <v>1</v>
      </c>
      <c r="L9" s="111">
        <v>2</v>
      </c>
      <c r="M9" s="111">
        <v>1</v>
      </c>
      <c r="N9" s="111">
        <v>1</v>
      </c>
      <c r="O9" s="111">
        <v>6</v>
      </c>
      <c r="P9" s="111">
        <v>5</v>
      </c>
      <c r="Q9" s="117"/>
      <c r="R9" s="120"/>
      <c r="S9" s="117"/>
      <c r="T9" s="131"/>
      <c r="V9" s="117"/>
      <c r="W9" s="120"/>
    </row>
    <row r="10" spans="1:23" ht="16.2" thickBot="1" x14ac:dyDescent="0.35">
      <c r="A10" s="56">
        <v>8540</v>
      </c>
      <c r="B10" s="57" t="s">
        <v>13</v>
      </c>
      <c r="C10" s="112"/>
      <c r="D10" s="112">
        <v>5</v>
      </c>
      <c r="E10" s="112">
        <v>4</v>
      </c>
      <c r="F10" s="112">
        <v>5</v>
      </c>
      <c r="G10" s="112">
        <v>4</v>
      </c>
      <c r="H10" s="112">
        <v>4</v>
      </c>
      <c r="I10" s="112">
        <v>5</v>
      </c>
      <c r="J10" s="112">
        <v>1</v>
      </c>
      <c r="K10" s="112">
        <v>5</v>
      </c>
      <c r="L10" s="112">
        <v>7</v>
      </c>
      <c r="M10" s="112">
        <v>3</v>
      </c>
      <c r="N10" s="112">
        <v>6</v>
      </c>
      <c r="O10" s="112">
        <v>3</v>
      </c>
      <c r="P10" s="112">
        <v>4</v>
      </c>
      <c r="Q10" s="53">
        <f>SUM(C10:I10)</f>
        <v>27</v>
      </c>
      <c r="R10" s="54">
        <f>((SUM(C10:I10)/12078)*100000)</f>
        <v>223.54694485842026</v>
      </c>
      <c r="S10" s="53">
        <f>SUM(C10:P10)</f>
        <v>56</v>
      </c>
      <c r="T10" s="55">
        <f>((SUM(C10:P10)/12078)*100000)</f>
        <v>463.65292266931613</v>
      </c>
      <c r="V10" s="53">
        <v>27</v>
      </c>
      <c r="W10" s="54">
        <v>223.5</v>
      </c>
    </row>
    <row r="11" spans="1:23" ht="15.6" x14ac:dyDescent="0.3">
      <c r="A11" s="58">
        <v>8550</v>
      </c>
      <c r="B11" s="59" t="s">
        <v>14</v>
      </c>
      <c r="C11" s="109">
        <v>2</v>
      </c>
      <c r="D11" s="109">
        <v>1</v>
      </c>
      <c r="E11" s="109">
        <v>4</v>
      </c>
      <c r="F11" s="109">
        <v>4</v>
      </c>
      <c r="G11" s="109">
        <v>3</v>
      </c>
      <c r="H11" s="109">
        <v>5</v>
      </c>
      <c r="I11" s="109">
        <v>8</v>
      </c>
      <c r="J11" s="109"/>
      <c r="K11" s="109">
        <v>4</v>
      </c>
      <c r="L11" s="109">
        <v>1</v>
      </c>
      <c r="M11" s="109">
        <v>2</v>
      </c>
      <c r="N11" s="109">
        <v>3</v>
      </c>
      <c r="O11" s="109">
        <v>5</v>
      </c>
      <c r="P11" s="109">
        <v>5</v>
      </c>
      <c r="Q11" s="115">
        <f>SUM(C11:I15)</f>
        <v>40</v>
      </c>
      <c r="R11" s="118">
        <f>((SUM(C11:I15)/24814)*100000)</f>
        <v>161.19932296284355</v>
      </c>
      <c r="S11" s="115">
        <f>SUM(C11:P15)</f>
        <v>75</v>
      </c>
      <c r="T11" s="129">
        <f>((SUM(C11:P15)/24814)*100000)</f>
        <v>302.24873055533163</v>
      </c>
      <c r="V11" s="115">
        <v>41</v>
      </c>
      <c r="W11" s="118">
        <v>165.2</v>
      </c>
    </row>
    <row r="12" spans="1:23" ht="15.6" x14ac:dyDescent="0.3">
      <c r="A12" s="60">
        <v>8551</v>
      </c>
      <c r="B12" s="13" t="s">
        <v>15</v>
      </c>
      <c r="C12" s="110"/>
      <c r="D12" s="110"/>
      <c r="E12" s="110">
        <v>2</v>
      </c>
      <c r="F12" s="110">
        <v>1</v>
      </c>
      <c r="G12" s="110"/>
      <c r="H12" s="110"/>
      <c r="I12" s="110">
        <v>1</v>
      </c>
      <c r="J12" s="110">
        <v>1</v>
      </c>
      <c r="K12" s="110"/>
      <c r="L12" s="110">
        <v>1</v>
      </c>
      <c r="M12" s="110">
        <v>1</v>
      </c>
      <c r="N12" s="110">
        <v>1</v>
      </c>
      <c r="O12" s="110">
        <v>2</v>
      </c>
      <c r="P12" s="110"/>
      <c r="Q12" s="116"/>
      <c r="R12" s="119"/>
      <c r="S12" s="116"/>
      <c r="T12" s="130"/>
      <c r="V12" s="116"/>
      <c r="W12" s="119"/>
    </row>
    <row r="13" spans="1:23" ht="15.6" x14ac:dyDescent="0.3">
      <c r="A13" s="60">
        <v>8552</v>
      </c>
      <c r="B13" s="13" t="s">
        <v>16</v>
      </c>
      <c r="C13" s="110"/>
      <c r="D13" s="110"/>
      <c r="E13" s="110"/>
      <c r="F13" s="110"/>
      <c r="G13" s="110"/>
      <c r="H13" s="110">
        <v>4</v>
      </c>
      <c r="I13" s="110">
        <v>1</v>
      </c>
      <c r="J13" s="110">
        <v>1</v>
      </c>
      <c r="K13" s="110"/>
      <c r="L13" s="110">
        <v>1</v>
      </c>
      <c r="M13" s="110"/>
      <c r="N13" s="110">
        <v>1</v>
      </c>
      <c r="O13" s="110"/>
      <c r="P13" s="110">
        <v>1</v>
      </c>
      <c r="Q13" s="116"/>
      <c r="R13" s="119"/>
      <c r="S13" s="116"/>
      <c r="T13" s="130"/>
      <c r="V13" s="116"/>
      <c r="W13" s="119"/>
    </row>
    <row r="14" spans="1:23" ht="15.6" x14ac:dyDescent="0.3">
      <c r="A14" s="60">
        <v>8553</v>
      </c>
      <c r="B14" s="13" t="s">
        <v>17</v>
      </c>
      <c r="C14" s="110"/>
      <c r="D14" s="110"/>
      <c r="E14" s="110"/>
      <c r="F14" s="110"/>
      <c r="G14" s="110">
        <v>1</v>
      </c>
      <c r="H14" s="110">
        <v>1</v>
      </c>
      <c r="I14" s="110">
        <v>1</v>
      </c>
      <c r="J14" s="110"/>
      <c r="K14" s="110"/>
      <c r="L14" s="110"/>
      <c r="M14" s="110">
        <v>2</v>
      </c>
      <c r="N14" s="110">
        <v>1</v>
      </c>
      <c r="O14" s="110"/>
      <c r="P14" s="110"/>
      <c r="Q14" s="116"/>
      <c r="R14" s="119"/>
      <c r="S14" s="116"/>
      <c r="T14" s="130"/>
      <c r="V14" s="116"/>
      <c r="W14" s="119"/>
    </row>
    <row r="15" spans="1:23" ht="16.2" thickBot="1" x14ac:dyDescent="0.35">
      <c r="A15" s="61">
        <v>8554</v>
      </c>
      <c r="B15" s="62" t="s">
        <v>18</v>
      </c>
      <c r="C15" s="111"/>
      <c r="D15" s="111"/>
      <c r="E15" s="111">
        <v>1</v>
      </c>
      <c r="F15" s="111"/>
      <c r="G15" s="111"/>
      <c r="H15" s="111"/>
      <c r="I15" s="111"/>
      <c r="J15" s="111"/>
      <c r="K15" s="111">
        <v>2</v>
      </c>
      <c r="L15" s="111"/>
      <c r="M15" s="111"/>
      <c r="N15" s="111"/>
      <c r="O15" s="111"/>
      <c r="P15" s="111"/>
      <c r="Q15" s="117"/>
      <c r="R15" s="120"/>
      <c r="S15" s="117"/>
      <c r="T15" s="131"/>
      <c r="V15" s="117"/>
      <c r="W15" s="120"/>
    </row>
    <row r="16" spans="1:23" ht="16.2" thickBot="1" x14ac:dyDescent="0.35">
      <c r="A16" s="63">
        <v>8560</v>
      </c>
      <c r="B16" s="64" t="s">
        <v>19</v>
      </c>
      <c r="C16" s="112">
        <v>5</v>
      </c>
      <c r="D16" s="112">
        <v>2</v>
      </c>
      <c r="E16" s="112">
        <v>12</v>
      </c>
      <c r="F16" s="112">
        <v>16</v>
      </c>
      <c r="G16" s="112">
        <v>14</v>
      </c>
      <c r="H16" s="112">
        <v>16</v>
      </c>
      <c r="I16" s="112">
        <v>12</v>
      </c>
      <c r="J16" s="112"/>
      <c r="K16" s="112">
        <v>6</v>
      </c>
      <c r="L16" s="112">
        <v>15</v>
      </c>
      <c r="M16" s="112">
        <v>10</v>
      </c>
      <c r="N16" s="112">
        <v>14</v>
      </c>
      <c r="O16" s="112">
        <v>11</v>
      </c>
      <c r="P16" s="112">
        <v>6</v>
      </c>
      <c r="Q16" s="53">
        <f>SUM(C16:I16)</f>
        <v>77</v>
      </c>
      <c r="R16" s="54">
        <f>((SUM(C16:I16)/31579)*100000)</f>
        <v>243.83292694512178</v>
      </c>
      <c r="S16" s="53">
        <f>SUM(C16:P16)</f>
        <v>139</v>
      </c>
      <c r="T16" s="55">
        <f>((SUM(C16:P16)/31579)*100000)</f>
        <v>440.16593305677821</v>
      </c>
      <c r="V16" s="53">
        <v>79</v>
      </c>
      <c r="W16" s="54">
        <v>250.2</v>
      </c>
    </row>
    <row r="17" spans="1:23" ht="15.6" x14ac:dyDescent="0.3">
      <c r="A17" s="58">
        <v>8570</v>
      </c>
      <c r="B17" s="59" t="s">
        <v>20</v>
      </c>
      <c r="C17" s="109"/>
      <c r="D17" s="109">
        <v>1</v>
      </c>
      <c r="E17" s="114">
        <v>3</v>
      </c>
      <c r="F17" s="109">
        <v>3</v>
      </c>
      <c r="G17" s="109">
        <v>2</v>
      </c>
      <c r="H17" s="109">
        <v>1</v>
      </c>
      <c r="I17" s="109">
        <v>1</v>
      </c>
      <c r="J17" s="109">
        <v>1</v>
      </c>
      <c r="K17" s="109">
        <v>6</v>
      </c>
      <c r="L17" s="109">
        <v>6</v>
      </c>
      <c r="M17" s="109">
        <v>11</v>
      </c>
      <c r="N17" s="109">
        <v>9</v>
      </c>
      <c r="O17" s="109">
        <v>10</v>
      </c>
      <c r="P17" s="109">
        <v>3</v>
      </c>
      <c r="Q17" s="115">
        <f>SUM(C17:I20)</f>
        <v>11</v>
      </c>
      <c r="R17" s="118">
        <f>((SUM(C17:I20)/14781)*100000)</f>
        <v>74.419863338069135</v>
      </c>
      <c r="S17" s="115">
        <f>SUM(C17:P20)</f>
        <v>70</v>
      </c>
      <c r="T17" s="129">
        <f>((SUM(C17:P20)/14781)*100000)</f>
        <v>473.58094851498549</v>
      </c>
      <c r="V17" s="115">
        <v>12</v>
      </c>
      <c r="W17" s="118">
        <v>81.2</v>
      </c>
    </row>
    <row r="18" spans="1:23" ht="15.6" x14ac:dyDescent="0.3">
      <c r="A18" s="60">
        <v>8572</v>
      </c>
      <c r="B18" s="13" t="s">
        <v>21</v>
      </c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>
        <v>1</v>
      </c>
      <c r="Q18" s="116"/>
      <c r="R18" s="119"/>
      <c r="S18" s="116"/>
      <c r="T18" s="130"/>
      <c r="V18" s="116"/>
      <c r="W18" s="119"/>
    </row>
    <row r="19" spans="1:23" ht="15.6" x14ac:dyDescent="0.3">
      <c r="A19" s="60">
        <v>8573</v>
      </c>
      <c r="B19" s="13" t="s">
        <v>22</v>
      </c>
      <c r="C19" s="110"/>
      <c r="D19" s="110"/>
      <c r="E19" s="110"/>
      <c r="F19" s="110"/>
      <c r="G19" s="110"/>
      <c r="H19" s="110"/>
      <c r="I19" s="110"/>
      <c r="J19" s="110"/>
      <c r="K19" s="110">
        <v>1</v>
      </c>
      <c r="L19" s="110">
        <v>1</v>
      </c>
      <c r="M19" s="110">
        <v>2</v>
      </c>
      <c r="N19" s="110">
        <v>3</v>
      </c>
      <c r="O19" s="110">
        <v>3</v>
      </c>
      <c r="P19" s="110">
        <v>2</v>
      </c>
      <c r="Q19" s="116"/>
      <c r="R19" s="119"/>
      <c r="S19" s="116"/>
      <c r="T19" s="130"/>
      <c r="V19" s="116"/>
      <c r="W19" s="119"/>
    </row>
    <row r="20" spans="1:23" ht="16.2" thickBot="1" x14ac:dyDescent="0.35">
      <c r="A20" s="61">
        <v>8570</v>
      </c>
      <c r="B20" s="62" t="s">
        <v>23</v>
      </c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7"/>
      <c r="R20" s="120"/>
      <c r="S20" s="117"/>
      <c r="T20" s="131"/>
      <c r="V20" s="117"/>
      <c r="W20" s="120"/>
    </row>
    <row r="21" spans="1:23" ht="15.6" x14ac:dyDescent="0.3">
      <c r="A21" s="58">
        <v>8580</v>
      </c>
      <c r="B21" s="59" t="s">
        <v>24</v>
      </c>
      <c r="C21" s="109">
        <v>1</v>
      </c>
      <c r="D21" s="109"/>
      <c r="E21" s="109">
        <v>1</v>
      </c>
      <c r="F21" s="109">
        <v>1</v>
      </c>
      <c r="G21" s="109">
        <v>1</v>
      </c>
      <c r="H21" s="109">
        <v>2</v>
      </c>
      <c r="I21" s="109">
        <v>2</v>
      </c>
      <c r="J21" s="109"/>
      <c r="K21" s="109">
        <v>2</v>
      </c>
      <c r="L21" s="109">
        <v>5</v>
      </c>
      <c r="M21" s="109">
        <v>4</v>
      </c>
      <c r="N21" s="109">
        <v>6</v>
      </c>
      <c r="O21" s="109">
        <v>4</v>
      </c>
      <c r="P21" s="109">
        <v>2</v>
      </c>
      <c r="Q21" s="115">
        <f>SUM(C21:I24)</f>
        <v>12</v>
      </c>
      <c r="R21" s="118">
        <f>((SUM(C21:I24)/10206)*100000)</f>
        <v>117.57789535567314</v>
      </c>
      <c r="S21" s="115">
        <f>SUM(C21:P24)</f>
        <v>39</v>
      </c>
      <c r="T21" s="129">
        <f>((SUM(C21:P24)/10206)*100000)</f>
        <v>382.12815990593771</v>
      </c>
      <c r="V21" s="115">
        <v>14</v>
      </c>
      <c r="W21" s="118">
        <v>137.19999999999999</v>
      </c>
    </row>
    <row r="22" spans="1:23" ht="15.6" x14ac:dyDescent="0.3">
      <c r="A22" s="60">
        <v>8581</v>
      </c>
      <c r="B22" s="13" t="s">
        <v>25</v>
      </c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6"/>
      <c r="R22" s="119"/>
      <c r="S22" s="116"/>
      <c r="T22" s="130"/>
      <c r="V22" s="116"/>
      <c r="W22" s="119"/>
    </row>
    <row r="23" spans="1:23" ht="15.6" x14ac:dyDescent="0.3">
      <c r="A23" s="60">
        <v>8582</v>
      </c>
      <c r="B23" s="13" t="s">
        <v>26</v>
      </c>
      <c r="C23" s="110"/>
      <c r="D23" s="110"/>
      <c r="E23" s="110">
        <v>2</v>
      </c>
      <c r="F23" s="110"/>
      <c r="G23" s="110"/>
      <c r="H23" s="110"/>
      <c r="I23" s="110"/>
      <c r="J23" s="110"/>
      <c r="K23" s="110"/>
      <c r="L23" s="110"/>
      <c r="M23" s="110"/>
      <c r="N23" s="110">
        <v>2</v>
      </c>
      <c r="O23" s="110">
        <v>2</v>
      </c>
      <c r="P23" s="110"/>
      <c r="Q23" s="116"/>
      <c r="R23" s="119"/>
      <c r="S23" s="116"/>
      <c r="T23" s="130"/>
      <c r="V23" s="116"/>
      <c r="W23" s="119"/>
    </row>
    <row r="24" spans="1:23" ht="16.2" thickBot="1" x14ac:dyDescent="0.35">
      <c r="A24" s="61">
        <v>8583</v>
      </c>
      <c r="B24" s="62" t="s">
        <v>27</v>
      </c>
      <c r="C24" s="111"/>
      <c r="D24" s="111"/>
      <c r="E24" s="111">
        <v>1</v>
      </c>
      <c r="F24" s="111"/>
      <c r="G24" s="111"/>
      <c r="H24" s="111"/>
      <c r="I24" s="111">
        <v>1</v>
      </c>
      <c r="J24" s="111"/>
      <c r="K24" s="111"/>
      <c r="L24" s="111"/>
      <c r="M24" s="111"/>
      <c r="N24" s="111"/>
      <c r="O24" s="111"/>
      <c r="P24" s="111"/>
      <c r="Q24" s="117"/>
      <c r="R24" s="120"/>
      <c r="S24" s="117"/>
      <c r="T24" s="131"/>
      <c r="V24" s="117"/>
      <c r="W24" s="120"/>
    </row>
    <row r="25" spans="1:23" ht="16.2" thickBot="1" x14ac:dyDescent="0.35">
      <c r="A25" s="56">
        <v>8587</v>
      </c>
      <c r="B25" s="57" t="s">
        <v>28</v>
      </c>
      <c r="C25" s="112"/>
      <c r="D25" s="112"/>
      <c r="E25" s="112">
        <v>3</v>
      </c>
      <c r="F25" s="112"/>
      <c r="G25" s="112"/>
      <c r="H25" s="112"/>
      <c r="I25" s="112"/>
      <c r="J25" s="112"/>
      <c r="K25" s="112"/>
      <c r="L25" s="112"/>
      <c r="M25" s="112"/>
      <c r="N25" s="112">
        <v>1</v>
      </c>
      <c r="O25" s="112">
        <v>1</v>
      </c>
      <c r="P25" s="112">
        <v>1</v>
      </c>
      <c r="Q25" s="53">
        <f>SUM(C25:I25)</f>
        <v>3</v>
      </c>
      <c r="R25" s="54">
        <f>((SUM(C25:I25)/2071)*100000)</f>
        <v>144.85755673587639</v>
      </c>
      <c r="S25" s="53">
        <f>SUM(C25:P25)</f>
        <v>6</v>
      </c>
      <c r="T25" s="55">
        <f>((SUM(C25:P25)/2071)*100000)</f>
        <v>289.71511347175277</v>
      </c>
      <c r="V25" s="53">
        <v>5</v>
      </c>
      <c r="W25" s="54">
        <v>241.4</v>
      </c>
    </row>
    <row r="26" spans="1:23" ht="16.2" thickBot="1" x14ac:dyDescent="0.35">
      <c r="A26" s="56">
        <v>8710</v>
      </c>
      <c r="B26" s="57" t="s">
        <v>29</v>
      </c>
      <c r="C26" s="112">
        <v>1</v>
      </c>
      <c r="D26" s="112">
        <v>1</v>
      </c>
      <c r="E26" s="112">
        <v>3</v>
      </c>
      <c r="F26" s="112">
        <v>3</v>
      </c>
      <c r="G26" s="112">
        <v>8</v>
      </c>
      <c r="H26" s="112">
        <v>9</v>
      </c>
      <c r="I26" s="112">
        <v>2</v>
      </c>
      <c r="J26" s="112"/>
      <c r="K26" s="112">
        <v>3</v>
      </c>
      <c r="L26" s="112">
        <v>3</v>
      </c>
      <c r="M26" s="112">
        <v>3</v>
      </c>
      <c r="N26" s="112">
        <v>5</v>
      </c>
      <c r="O26" s="112">
        <v>5</v>
      </c>
      <c r="P26" s="112">
        <v>2</v>
      </c>
      <c r="Q26" s="53">
        <f>SUM(C26:I26)</f>
        <v>27</v>
      </c>
      <c r="R26" s="54">
        <f>((SUM(C26:I26)/9833)*100000)</f>
        <v>274.58557917217536</v>
      </c>
      <c r="S26" s="53">
        <f>SUM(C26:P26)</f>
        <v>48</v>
      </c>
      <c r="T26" s="55">
        <f>((SUM(C26:P26)/9833)*100000)</f>
        <v>488.15214075053393</v>
      </c>
      <c r="V26" s="53">
        <v>25</v>
      </c>
      <c r="W26" s="54">
        <v>254.2</v>
      </c>
    </row>
    <row r="27" spans="1:23" ht="15.6" x14ac:dyDescent="0.3">
      <c r="A27" s="58">
        <v>8790</v>
      </c>
      <c r="B27" s="59" t="s">
        <v>30</v>
      </c>
      <c r="C27" s="109">
        <v>2</v>
      </c>
      <c r="D27" s="109">
        <v>4</v>
      </c>
      <c r="E27" s="109">
        <v>4</v>
      </c>
      <c r="F27" s="109">
        <v>8</v>
      </c>
      <c r="G27" s="109">
        <v>9</v>
      </c>
      <c r="H27" s="109">
        <v>12</v>
      </c>
      <c r="I27" s="109">
        <v>9</v>
      </c>
      <c r="J27" s="109">
        <v>3</v>
      </c>
      <c r="K27" s="109">
        <v>11</v>
      </c>
      <c r="L27" s="109">
        <v>10</v>
      </c>
      <c r="M27" s="109">
        <v>6</v>
      </c>
      <c r="N27" s="109">
        <v>6</v>
      </c>
      <c r="O27" s="109">
        <v>17</v>
      </c>
      <c r="P27" s="109">
        <v>5</v>
      </c>
      <c r="Q27" s="115">
        <f>SUM(C27:I30)</f>
        <v>77</v>
      </c>
      <c r="R27" s="118">
        <f>((SUM(C27:I30)/38350)*100000)</f>
        <v>200.78226857887876</v>
      </c>
      <c r="S27" s="115">
        <f>SUM(C27:P30)</f>
        <v>192</v>
      </c>
      <c r="T27" s="129">
        <f>((SUM(C27:P30)/38350)*100000)</f>
        <v>500.65189048239898</v>
      </c>
      <c r="V27" s="115">
        <v>76</v>
      </c>
      <c r="W27" s="118">
        <v>198.2</v>
      </c>
    </row>
    <row r="28" spans="1:23" ht="15.6" x14ac:dyDescent="0.3">
      <c r="A28" s="60">
        <v>8791</v>
      </c>
      <c r="B28" s="13" t="s">
        <v>31</v>
      </c>
      <c r="C28" s="110"/>
      <c r="D28" s="110">
        <v>1</v>
      </c>
      <c r="E28" s="110">
        <v>1</v>
      </c>
      <c r="F28" s="110">
        <v>2</v>
      </c>
      <c r="G28" s="110">
        <v>6</v>
      </c>
      <c r="H28" s="110">
        <v>2</v>
      </c>
      <c r="I28" s="110">
        <v>3</v>
      </c>
      <c r="J28" s="110"/>
      <c r="K28" s="110">
        <v>4</v>
      </c>
      <c r="L28" s="110">
        <v>2</v>
      </c>
      <c r="M28" s="110">
        <v>5</v>
      </c>
      <c r="N28" s="110">
        <v>6</v>
      </c>
      <c r="O28" s="110"/>
      <c r="P28" s="110">
        <v>5</v>
      </c>
      <c r="Q28" s="116"/>
      <c r="R28" s="119"/>
      <c r="S28" s="116"/>
      <c r="T28" s="130"/>
      <c r="V28" s="116"/>
      <c r="W28" s="119"/>
    </row>
    <row r="29" spans="1:23" ht="15.6" x14ac:dyDescent="0.3">
      <c r="A29" s="60">
        <v>8792</v>
      </c>
      <c r="B29" s="13" t="s">
        <v>32</v>
      </c>
      <c r="C29" s="110"/>
      <c r="D29" s="110"/>
      <c r="E29" s="110">
        <v>1</v>
      </c>
      <c r="F29" s="110"/>
      <c r="G29" s="110">
        <v>1</v>
      </c>
      <c r="H29" s="110">
        <v>1</v>
      </c>
      <c r="I29" s="110">
        <v>2</v>
      </c>
      <c r="J29" s="110"/>
      <c r="K29" s="110">
        <v>2</v>
      </c>
      <c r="L29" s="110">
        <v>2</v>
      </c>
      <c r="M29" s="110">
        <v>6</v>
      </c>
      <c r="N29" s="110">
        <v>6</v>
      </c>
      <c r="O29" s="110">
        <v>6</v>
      </c>
      <c r="P29" s="110">
        <v>3</v>
      </c>
      <c r="Q29" s="116"/>
      <c r="R29" s="119"/>
      <c r="S29" s="116"/>
      <c r="T29" s="130"/>
      <c r="V29" s="116"/>
      <c r="W29" s="119"/>
    </row>
    <row r="30" spans="1:23" ht="16.2" thickBot="1" x14ac:dyDescent="0.35">
      <c r="A30" s="61">
        <v>8793</v>
      </c>
      <c r="B30" s="62" t="s">
        <v>33</v>
      </c>
      <c r="C30" s="111"/>
      <c r="D30" s="111"/>
      <c r="E30" s="111">
        <v>2</v>
      </c>
      <c r="F30" s="111">
        <v>1</v>
      </c>
      <c r="G30" s="111">
        <v>2</v>
      </c>
      <c r="H30" s="111"/>
      <c r="I30" s="111">
        <v>4</v>
      </c>
      <c r="J30" s="111"/>
      <c r="K30" s="111">
        <v>1</v>
      </c>
      <c r="L30" s="111">
        <v>1</v>
      </c>
      <c r="M30" s="111">
        <v>1</v>
      </c>
      <c r="N30" s="111">
        <v>3</v>
      </c>
      <c r="O30" s="111">
        <v>2</v>
      </c>
      <c r="P30" s="111">
        <v>2</v>
      </c>
      <c r="Q30" s="117"/>
      <c r="R30" s="120"/>
      <c r="S30" s="117"/>
      <c r="T30" s="131"/>
      <c r="V30" s="117"/>
      <c r="W30" s="120"/>
    </row>
    <row r="31" spans="1:23" ht="16.2" thickBot="1" x14ac:dyDescent="0.35">
      <c r="A31" s="66">
        <v>8860</v>
      </c>
      <c r="B31" s="65" t="s">
        <v>34</v>
      </c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98">
        <f>SUM(C31:I31)</f>
        <v>0</v>
      </c>
      <c r="R31" s="99">
        <f>((SUM(C31:I31)/5787)*100000)</f>
        <v>0</v>
      </c>
      <c r="S31" s="98">
        <f>SUM(C31:P31)</f>
        <v>0</v>
      </c>
      <c r="T31" s="100">
        <f>((SUM(C31:P31)/5787)*100000)</f>
        <v>0</v>
      </c>
      <c r="V31" s="98">
        <v>4</v>
      </c>
      <c r="W31" s="99">
        <v>69.099999999999994</v>
      </c>
    </row>
    <row r="32" spans="1:23" ht="16.2" thickBot="1" x14ac:dyDescent="0.35">
      <c r="A32" s="63">
        <v>8930</v>
      </c>
      <c r="B32" s="64" t="s">
        <v>35</v>
      </c>
      <c r="C32" s="112">
        <v>10</v>
      </c>
      <c r="D32" s="112">
        <v>7</v>
      </c>
      <c r="E32" s="112">
        <v>15</v>
      </c>
      <c r="F32" s="112">
        <v>9</v>
      </c>
      <c r="G32" s="112">
        <v>16</v>
      </c>
      <c r="H32" s="112">
        <v>14</v>
      </c>
      <c r="I32" s="113">
        <v>13</v>
      </c>
      <c r="J32" s="112">
        <v>1</v>
      </c>
      <c r="K32" s="112">
        <v>11</v>
      </c>
      <c r="L32" s="112">
        <v>7</v>
      </c>
      <c r="M32" s="112">
        <v>10</v>
      </c>
      <c r="N32" s="112">
        <v>16</v>
      </c>
      <c r="O32" s="112">
        <v>18</v>
      </c>
      <c r="P32" s="112">
        <v>4</v>
      </c>
      <c r="Q32" s="53">
        <f>SUM(C32:I32)</f>
        <v>84</v>
      </c>
      <c r="R32" s="54">
        <f>((SUM(C32:I32)/33540)*100000)</f>
        <v>250.44722719141325</v>
      </c>
      <c r="S32" s="53">
        <f>SUM(C32:P32)</f>
        <v>151</v>
      </c>
      <c r="T32" s="55">
        <f>((SUM(C32:P32)/33540)*100000)</f>
        <v>450.20870602265956</v>
      </c>
      <c r="V32" s="53">
        <v>97</v>
      </c>
      <c r="W32" s="54">
        <v>289.2</v>
      </c>
    </row>
    <row r="33" spans="1:23" ht="16.2" thickBot="1" x14ac:dyDescent="0.35">
      <c r="A33" s="63">
        <v>8940</v>
      </c>
      <c r="B33" s="64" t="s">
        <v>36</v>
      </c>
      <c r="C33" s="112">
        <v>3</v>
      </c>
      <c r="D33" s="112">
        <v>1</v>
      </c>
      <c r="E33" s="188">
        <v>6</v>
      </c>
      <c r="F33" s="112">
        <v>10</v>
      </c>
      <c r="G33" s="112">
        <v>11</v>
      </c>
      <c r="H33" s="112">
        <v>3</v>
      </c>
      <c r="I33" s="112">
        <v>1</v>
      </c>
      <c r="J33" s="112">
        <v>3</v>
      </c>
      <c r="K33" s="112">
        <v>8</v>
      </c>
      <c r="L33" s="112">
        <v>7</v>
      </c>
      <c r="M33" s="112">
        <v>5</v>
      </c>
      <c r="N33" s="112">
        <v>1</v>
      </c>
      <c r="O33" s="112">
        <v>11</v>
      </c>
      <c r="P33" s="112">
        <v>2</v>
      </c>
      <c r="Q33" s="53">
        <f>SUM(C33:I33)</f>
        <v>35</v>
      </c>
      <c r="R33" s="54">
        <f>((SUM(C33:I33)/18909)*100000)</f>
        <v>185.0970437357872</v>
      </c>
      <c r="S33" s="53">
        <f>SUM(C33:P33)</f>
        <v>72</v>
      </c>
      <c r="T33" s="55">
        <f>((SUM(C33:P33)/18909)*100000)</f>
        <v>380.77106139933363</v>
      </c>
      <c r="V33" s="53">
        <v>46</v>
      </c>
      <c r="W33" s="54">
        <v>243.3</v>
      </c>
    </row>
    <row r="34" spans="1:23" x14ac:dyDescent="0.3">
      <c r="A34" s="7"/>
      <c r="B34" s="8" t="s">
        <v>37</v>
      </c>
      <c r="C34" s="8">
        <f t="shared" ref="C34:Q34" si="0">SUM(C3:C33)</f>
        <v>39</v>
      </c>
      <c r="D34" s="8">
        <f t="shared" si="0"/>
        <v>32</v>
      </c>
      <c r="E34" s="8">
        <f t="shared" si="0"/>
        <v>97</v>
      </c>
      <c r="F34" s="8">
        <f t="shared" si="0"/>
        <v>91</v>
      </c>
      <c r="G34" s="8">
        <f t="shared" si="0"/>
        <v>102</v>
      </c>
      <c r="H34" s="8">
        <f t="shared" si="0"/>
        <v>122</v>
      </c>
      <c r="I34" s="8">
        <f t="shared" si="0"/>
        <v>107</v>
      </c>
      <c r="J34" s="8">
        <f t="shared" si="0"/>
        <v>27</v>
      </c>
      <c r="K34" s="8">
        <f t="shared" si="0"/>
        <v>83</v>
      </c>
      <c r="L34" s="8">
        <f t="shared" si="0"/>
        <v>103</v>
      </c>
      <c r="M34" s="8">
        <f t="shared" si="0"/>
        <v>99</v>
      </c>
      <c r="N34" s="8">
        <f t="shared" si="0"/>
        <v>125</v>
      </c>
      <c r="O34" s="8">
        <f t="shared" si="0"/>
        <v>168</v>
      </c>
      <c r="P34" s="8">
        <f t="shared" si="0"/>
        <v>97</v>
      </c>
      <c r="Q34" s="104">
        <f t="shared" si="0"/>
        <v>590</v>
      </c>
      <c r="R34" s="102"/>
      <c r="S34" s="104">
        <f>SUM(S3:S33)</f>
        <v>1292</v>
      </c>
      <c r="V34" s="104">
        <f>SUM(V3:V33)</f>
        <v>613</v>
      </c>
      <c r="W34" s="102"/>
    </row>
    <row r="35" spans="1:23" x14ac:dyDescent="0.3">
      <c r="A35" s="125" t="s">
        <v>38</v>
      </c>
      <c r="B35" s="126"/>
      <c r="C35" s="2">
        <f t="shared" ref="C35:Q35" si="1">SUM(C3:C9)</f>
        <v>15</v>
      </c>
      <c r="D35" s="2">
        <f t="shared" si="1"/>
        <v>9</v>
      </c>
      <c r="E35" s="2">
        <f t="shared" si="1"/>
        <v>32</v>
      </c>
      <c r="F35" s="2">
        <f t="shared" si="1"/>
        <v>28</v>
      </c>
      <c r="G35" s="2">
        <f t="shared" si="1"/>
        <v>24</v>
      </c>
      <c r="H35" s="2">
        <f t="shared" si="1"/>
        <v>48</v>
      </c>
      <c r="I35" s="2">
        <f t="shared" si="1"/>
        <v>41</v>
      </c>
      <c r="J35" s="2">
        <f t="shared" si="1"/>
        <v>16</v>
      </c>
      <c r="K35" s="2">
        <f t="shared" si="1"/>
        <v>17</v>
      </c>
      <c r="L35" s="2">
        <f t="shared" si="1"/>
        <v>34</v>
      </c>
      <c r="M35" s="2">
        <f t="shared" si="1"/>
        <v>28</v>
      </c>
      <c r="N35" s="2">
        <f t="shared" si="1"/>
        <v>35</v>
      </c>
      <c r="O35" s="2">
        <f t="shared" si="1"/>
        <v>68</v>
      </c>
      <c r="P35" s="2">
        <f t="shared" si="1"/>
        <v>49</v>
      </c>
      <c r="Q35" s="36">
        <f t="shared" si="1"/>
        <v>197</v>
      </c>
      <c r="R35" s="102"/>
      <c r="S35" s="36">
        <f>SUM(S3:S9)</f>
        <v>444</v>
      </c>
      <c r="T35" s="42"/>
    </row>
    <row r="36" spans="1:23" ht="14.4" customHeight="1" x14ac:dyDescent="0.3">
      <c r="A36" s="127" t="s">
        <v>39</v>
      </c>
      <c r="B36" s="128"/>
      <c r="C36" s="2">
        <f>SUM(C10:C15,C17:C30)</f>
        <v>6</v>
      </c>
      <c r="D36" s="2">
        <f t="shared" ref="D36:Q36" si="2">SUM(D10:D15,D17:D30)</f>
        <v>13</v>
      </c>
      <c r="E36" s="2">
        <f t="shared" si="2"/>
        <v>32</v>
      </c>
      <c r="F36" s="2">
        <f t="shared" si="2"/>
        <v>28</v>
      </c>
      <c r="G36" s="2">
        <f t="shared" si="2"/>
        <v>37</v>
      </c>
      <c r="H36" s="2">
        <f t="shared" si="2"/>
        <v>41</v>
      </c>
      <c r="I36" s="2">
        <f t="shared" si="2"/>
        <v>40</v>
      </c>
      <c r="J36" s="2">
        <f>SUM(J10:J15,J17:J30)</f>
        <v>7</v>
      </c>
      <c r="K36" s="2">
        <f t="shared" ref="K36:P36" si="3">SUM(K10:K15,K17:K30)</f>
        <v>41</v>
      </c>
      <c r="L36" s="2">
        <f t="shared" si="3"/>
        <v>40</v>
      </c>
      <c r="M36" s="2">
        <f t="shared" si="3"/>
        <v>46</v>
      </c>
      <c r="N36" s="2">
        <f t="shared" si="3"/>
        <v>59</v>
      </c>
      <c r="O36" s="2">
        <f t="shared" si="3"/>
        <v>60</v>
      </c>
      <c r="P36" s="2">
        <f t="shared" si="3"/>
        <v>36</v>
      </c>
      <c r="Q36" s="38">
        <f t="shared" si="2"/>
        <v>197</v>
      </c>
      <c r="R36" s="102"/>
      <c r="S36" s="38">
        <f>SUM(S10:S15,S17:S30)</f>
        <v>486</v>
      </c>
      <c r="T36" s="42"/>
    </row>
    <row r="37" spans="1:23" ht="14.4" customHeight="1" x14ac:dyDescent="0.3">
      <c r="A37" s="132" t="s">
        <v>40</v>
      </c>
      <c r="B37" s="133"/>
      <c r="C37" s="2">
        <f>SUM(C32,C33,C16)</f>
        <v>18</v>
      </c>
      <c r="D37" s="2">
        <f t="shared" ref="D37:Q37" si="4">SUM(D32,D33,D16)</f>
        <v>10</v>
      </c>
      <c r="E37" s="2">
        <f t="shared" si="4"/>
        <v>33</v>
      </c>
      <c r="F37" s="2">
        <f t="shared" si="4"/>
        <v>35</v>
      </c>
      <c r="G37" s="2">
        <f t="shared" si="4"/>
        <v>41</v>
      </c>
      <c r="H37" s="2">
        <f t="shared" si="4"/>
        <v>33</v>
      </c>
      <c r="I37" s="2">
        <f t="shared" si="4"/>
        <v>26</v>
      </c>
      <c r="J37" s="2">
        <f>SUM(J32,J33,J16)</f>
        <v>4</v>
      </c>
      <c r="K37" s="2">
        <f t="shared" ref="K37:P37" si="5">SUM(K32,K33,K16)</f>
        <v>25</v>
      </c>
      <c r="L37" s="2">
        <f t="shared" si="5"/>
        <v>29</v>
      </c>
      <c r="M37" s="2">
        <f t="shared" si="5"/>
        <v>25</v>
      </c>
      <c r="N37" s="2">
        <f t="shared" si="5"/>
        <v>31</v>
      </c>
      <c r="O37" s="2">
        <f t="shared" si="5"/>
        <v>40</v>
      </c>
      <c r="P37" s="2">
        <f t="shared" si="5"/>
        <v>12</v>
      </c>
      <c r="Q37" s="37">
        <f t="shared" si="4"/>
        <v>196</v>
      </c>
      <c r="R37" s="102"/>
      <c r="S37" s="37">
        <f>SUM(S32,S33,S16)</f>
        <v>362</v>
      </c>
      <c r="T37" s="42"/>
    </row>
    <row r="38" spans="1:23" x14ac:dyDescent="0.3"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23" x14ac:dyDescent="0.3">
      <c r="A39" s="135" t="s">
        <v>41</v>
      </c>
      <c r="B39" s="141"/>
      <c r="C39" s="142">
        <f>((SUM(C34:I34)/321235)*100000)</f>
        <v>183.66616340062572</v>
      </c>
      <c r="D39" s="143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1:23" x14ac:dyDescent="0.3">
      <c r="A40" s="138" t="s">
        <v>42</v>
      </c>
      <c r="B40" s="138"/>
      <c r="C40" s="138"/>
      <c r="D40" s="138"/>
      <c r="E40" s="138"/>
      <c r="F40" s="138"/>
      <c r="G40" s="138"/>
      <c r="H40" s="138"/>
      <c r="I40" s="138"/>
      <c r="J40"/>
      <c r="K40"/>
      <c r="L40"/>
      <c r="M40"/>
      <c r="N40"/>
      <c r="O40"/>
      <c r="P40"/>
      <c r="Q40"/>
      <c r="R40"/>
      <c r="S40"/>
    </row>
    <row r="41" spans="1:23" x14ac:dyDescent="0.3">
      <c r="A41" s="137" t="s">
        <v>43</v>
      </c>
      <c r="B41" s="137"/>
      <c r="C41" s="137"/>
      <c r="D41" s="137"/>
      <c r="E41" s="137"/>
      <c r="F41" s="137"/>
      <c r="G41" s="137"/>
      <c r="H41" s="137"/>
      <c r="I41" s="137"/>
      <c r="J41"/>
      <c r="K41"/>
      <c r="L41"/>
      <c r="M41"/>
      <c r="N41"/>
      <c r="O41"/>
      <c r="P41"/>
      <c r="Q41"/>
      <c r="R41"/>
      <c r="S41"/>
    </row>
    <row r="42" spans="1:23" x14ac:dyDescent="0.3">
      <c r="A42" s="135" t="s">
        <v>44</v>
      </c>
      <c r="B42" s="136"/>
      <c r="C42" s="139">
        <f>((SUM(C34:P34)/321235)*100000)</f>
        <v>402.19776798916683</v>
      </c>
      <c r="D42" s="140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1:23" x14ac:dyDescent="0.3">
      <c r="A43" s="138" t="s">
        <v>45</v>
      </c>
      <c r="B43" s="138"/>
      <c r="C43" s="138"/>
      <c r="D43" s="138"/>
      <c r="E43" s="138"/>
      <c r="F43" s="138"/>
      <c r="G43" s="138"/>
      <c r="H43" s="138"/>
      <c r="I43" s="138"/>
      <c r="J43" s="103"/>
      <c r="K43" s="103"/>
      <c r="L43" s="103"/>
      <c r="M43" s="103"/>
      <c r="N43" s="103"/>
      <c r="O43" s="103"/>
      <c r="P43" s="103"/>
      <c r="Q43" s="103"/>
      <c r="R43" s="103"/>
      <c r="S43" s="103"/>
    </row>
    <row r="44" spans="1:23" x14ac:dyDescent="0.3">
      <c r="A44" s="137" t="s">
        <v>46</v>
      </c>
      <c r="B44" s="137"/>
      <c r="C44" s="137"/>
      <c r="D44" s="137"/>
      <c r="E44" s="137"/>
      <c r="F44" s="137"/>
      <c r="G44" s="137"/>
      <c r="H44" s="137"/>
      <c r="I44" s="137"/>
      <c r="J44" s="102"/>
      <c r="K44" s="102"/>
      <c r="L44" s="102"/>
      <c r="M44" s="102"/>
      <c r="N44" s="102"/>
      <c r="O44" s="102"/>
      <c r="P44" s="102"/>
      <c r="Q44" s="102"/>
      <c r="R44" s="102"/>
      <c r="S44" s="102"/>
    </row>
    <row r="45" spans="1:23" x14ac:dyDescent="0.3">
      <c r="A45" s="134" t="s">
        <v>47</v>
      </c>
      <c r="B45" s="134"/>
      <c r="C45" s="108">
        <v>44318</v>
      </c>
      <c r="D45" s="108">
        <v>44317</v>
      </c>
      <c r="E45" s="108">
        <v>44316</v>
      </c>
      <c r="F45" s="108">
        <v>44315</v>
      </c>
      <c r="G45" s="108">
        <v>44314</v>
      </c>
      <c r="H45" s="108">
        <v>44313</v>
      </c>
      <c r="I45" s="108">
        <v>44312</v>
      </c>
      <c r="J45" s="108">
        <v>44311</v>
      </c>
      <c r="K45" s="108">
        <v>44310</v>
      </c>
      <c r="L45" s="108">
        <v>44309</v>
      </c>
      <c r="M45" s="108">
        <v>44308</v>
      </c>
      <c r="N45" s="108">
        <v>44307</v>
      </c>
      <c r="O45" s="108">
        <v>44306</v>
      </c>
      <c r="P45" s="108">
        <v>44305</v>
      </c>
      <c r="Q45" s="34"/>
      <c r="R45" s="34"/>
      <c r="S45" s="34"/>
    </row>
    <row r="46" spans="1:23" x14ac:dyDescent="0.3">
      <c r="A46" s="2" t="s">
        <v>48</v>
      </c>
      <c r="B46" s="4" t="s">
        <v>49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6"/>
      <c r="P46" s="6"/>
      <c r="Q46" s="34"/>
      <c r="R46" s="34"/>
      <c r="S46" s="34"/>
    </row>
    <row r="47" spans="1:23" x14ac:dyDescent="0.3">
      <c r="A47" s="2" t="s">
        <v>48</v>
      </c>
      <c r="B47" s="4" t="s">
        <v>50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34"/>
      <c r="R47" s="34"/>
      <c r="S47" s="34"/>
    </row>
    <row r="48" spans="1:23" x14ac:dyDescent="0.3">
      <c r="A48" s="2" t="s">
        <v>48</v>
      </c>
      <c r="B48" s="4" t="s">
        <v>51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34"/>
      <c r="R48" s="34"/>
      <c r="S48" s="34"/>
    </row>
    <row r="49" spans="1:19" x14ac:dyDescent="0.3">
      <c r="A49" s="2" t="s">
        <v>48</v>
      </c>
      <c r="B49" s="4" t="s">
        <v>52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34"/>
      <c r="R49" s="34"/>
      <c r="S49" s="34"/>
    </row>
    <row r="50" spans="1:19" x14ac:dyDescent="0.3">
      <c r="A50" s="2" t="s">
        <v>48</v>
      </c>
      <c r="B50" s="4" t="s">
        <v>53</v>
      </c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34"/>
      <c r="R50" s="34"/>
      <c r="S50" s="34"/>
    </row>
    <row r="51" spans="1:19" x14ac:dyDescent="0.3">
      <c r="A51" s="2" t="s">
        <v>48</v>
      </c>
      <c r="B51" s="4" t="s">
        <v>54</v>
      </c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34"/>
      <c r="R51" s="34"/>
      <c r="S51" s="34"/>
    </row>
    <row r="52" spans="1:19" x14ac:dyDescent="0.3">
      <c r="A52" s="2" t="s">
        <v>48</v>
      </c>
      <c r="B52" s="4" t="s">
        <v>55</v>
      </c>
      <c r="C52" s="72"/>
      <c r="D52" s="7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34"/>
      <c r="R52" s="34"/>
      <c r="S52" s="34"/>
    </row>
    <row r="53" spans="1:19" x14ac:dyDescent="0.3">
      <c r="A53" s="2" t="s">
        <v>48</v>
      </c>
      <c r="B53" s="4" t="s">
        <v>56</v>
      </c>
      <c r="C53" s="72"/>
      <c r="D53" s="7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34"/>
      <c r="R53" s="34"/>
      <c r="S53" s="34"/>
    </row>
    <row r="54" spans="1:19" x14ac:dyDescent="0.3">
      <c r="A54" s="2" t="s">
        <v>48</v>
      </c>
      <c r="B54" s="4" t="s">
        <v>57</v>
      </c>
      <c r="C54" s="1"/>
      <c r="D54" s="72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72"/>
      <c r="Q54" s="34"/>
      <c r="R54" s="34"/>
      <c r="S54" s="34"/>
    </row>
    <row r="55" spans="1:19" x14ac:dyDescent="0.3">
      <c r="A55" s="41" t="s">
        <v>48</v>
      </c>
      <c r="B55" s="43" t="s">
        <v>58</v>
      </c>
      <c r="C55" s="1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</row>
    <row r="56" spans="1:19" x14ac:dyDescent="0.3"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</row>
    <row r="63" spans="1:19" x14ac:dyDescent="0.3">
      <c r="D63" s="9"/>
      <c r="E63" s="9"/>
    </row>
    <row r="64" spans="1:19" x14ac:dyDescent="0.3">
      <c r="D64" s="9"/>
      <c r="E64" s="9"/>
    </row>
  </sheetData>
  <mergeCells count="51">
    <mergeCell ref="A1:T1"/>
    <mergeCell ref="S27:S30"/>
    <mergeCell ref="R3:R6"/>
    <mergeCell ref="R8:R9"/>
    <mergeCell ref="R11:R15"/>
    <mergeCell ref="R17:R20"/>
    <mergeCell ref="R21:R24"/>
    <mergeCell ref="S3:S6"/>
    <mergeCell ref="S8:S9"/>
    <mergeCell ref="S11:S15"/>
    <mergeCell ref="S17:S20"/>
    <mergeCell ref="S21:S24"/>
    <mergeCell ref="R27:R30"/>
    <mergeCell ref="T27:T30"/>
    <mergeCell ref="T3:T6"/>
    <mergeCell ref="T8:T9"/>
    <mergeCell ref="A37:B37"/>
    <mergeCell ref="A45:B45"/>
    <mergeCell ref="A42:B42"/>
    <mergeCell ref="A44:I44"/>
    <mergeCell ref="A43:I43"/>
    <mergeCell ref="C42:D42"/>
    <mergeCell ref="A39:B39"/>
    <mergeCell ref="C39:D39"/>
    <mergeCell ref="A40:I40"/>
    <mergeCell ref="A41:I41"/>
    <mergeCell ref="T11:T15"/>
    <mergeCell ref="T17:T20"/>
    <mergeCell ref="T21:T24"/>
    <mergeCell ref="Q17:Q20"/>
    <mergeCell ref="Q21:Q24"/>
    <mergeCell ref="A2:B2"/>
    <mergeCell ref="A35:B35"/>
    <mergeCell ref="A36:B36"/>
    <mergeCell ref="Q27:Q30"/>
    <mergeCell ref="Q3:Q6"/>
    <mergeCell ref="Q8:Q9"/>
    <mergeCell ref="Q11:Q15"/>
    <mergeCell ref="V21:V24"/>
    <mergeCell ref="W21:W24"/>
    <mergeCell ref="V27:V30"/>
    <mergeCell ref="W27:W30"/>
    <mergeCell ref="V1:W1"/>
    <mergeCell ref="V3:V6"/>
    <mergeCell ref="W3:W6"/>
    <mergeCell ref="V8:V9"/>
    <mergeCell ref="W8:W9"/>
    <mergeCell ref="V11:V15"/>
    <mergeCell ref="W11:W15"/>
    <mergeCell ref="V17:V20"/>
    <mergeCell ref="W17:W20"/>
  </mergeCells>
  <conditionalFormatting sqref="R3:R33 T3:T33 C39 C42">
    <cfRule type="cellIs" dxfId="75" priority="18" operator="equal">
      <formula>0</formula>
    </cfRule>
  </conditionalFormatting>
  <conditionalFormatting sqref="T3:T33 C42">
    <cfRule type="cellIs" dxfId="74" priority="19" operator="between">
      <formula>0.01</formula>
      <formula>49.99</formula>
    </cfRule>
    <cfRule type="cellIs" dxfId="73" priority="22" operator="greaterThan">
      <formula>50</formula>
    </cfRule>
  </conditionalFormatting>
  <conditionalFormatting sqref="R3:R33 C39">
    <cfRule type="cellIs" dxfId="72" priority="16" operator="greaterThan">
      <formula>20</formula>
    </cfRule>
    <cfRule type="cellIs" dxfId="71" priority="17" operator="between">
      <formula>0.01</formula>
      <formula>19.99</formula>
    </cfRule>
  </conditionalFormatting>
  <conditionalFormatting sqref="W3:W33">
    <cfRule type="cellIs" dxfId="70" priority="1" operator="greaterThan">
      <formula>20</formula>
    </cfRule>
    <cfRule type="cellIs" dxfId="69" priority="2" operator="between">
      <formula>0.01</formula>
      <formula>19.99</formula>
    </cfRule>
  </conditionalFormatting>
  <conditionalFormatting sqref="W3:W33">
    <cfRule type="cellIs" dxfId="68" priority="3" operator="equal">
      <formula>0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>
      <selection sqref="A1:C17"/>
    </sheetView>
  </sheetViews>
  <sheetFormatPr defaultRowHeight="14.4" x14ac:dyDescent="0.3"/>
  <cols>
    <col min="2" max="2" width="35.44140625" customWidth="1"/>
    <col min="3" max="9" width="8.6640625" customWidth="1"/>
    <col min="10" max="10" width="6.33203125" customWidth="1"/>
    <col min="11" max="11" width="18.5546875" customWidth="1"/>
  </cols>
  <sheetData>
    <row r="1" spans="1:11" ht="15.6" x14ac:dyDescent="0.3">
      <c r="A1" s="152"/>
      <c r="B1" s="153"/>
      <c r="C1" s="3">
        <v>44061</v>
      </c>
      <c r="D1" s="3">
        <v>44060</v>
      </c>
      <c r="E1" s="3">
        <v>44059</v>
      </c>
      <c r="F1" s="3">
        <v>44058</v>
      </c>
      <c r="G1" s="3">
        <v>44057</v>
      </c>
      <c r="H1" s="3">
        <v>44056</v>
      </c>
      <c r="I1" s="35">
        <v>44055</v>
      </c>
      <c r="J1" s="3" t="s">
        <v>59</v>
      </c>
      <c r="K1" s="101" t="s">
        <v>60</v>
      </c>
    </row>
    <row r="2" spans="1:11" ht="15.6" x14ac:dyDescent="0.3">
      <c r="A2" s="16">
        <v>8500</v>
      </c>
      <c r="B2" s="17" t="s">
        <v>6</v>
      </c>
      <c r="C2" s="18">
        <v>3</v>
      </c>
      <c r="D2" s="18">
        <v>3</v>
      </c>
      <c r="E2" s="18"/>
      <c r="F2" s="18">
        <v>3</v>
      </c>
      <c r="G2" s="18"/>
      <c r="H2" s="18">
        <v>1</v>
      </c>
      <c r="I2" s="18">
        <v>1</v>
      </c>
      <c r="J2" s="148">
        <f>SUM(C2:I5)</f>
        <v>13</v>
      </c>
      <c r="K2" s="150">
        <f>((SUM(C2:I5)/77109)*100000)</f>
        <v>16.859251189874076</v>
      </c>
    </row>
    <row r="3" spans="1:11" ht="15.6" x14ac:dyDescent="0.3">
      <c r="A3" s="14">
        <v>8501</v>
      </c>
      <c r="B3" s="12" t="s">
        <v>7</v>
      </c>
      <c r="C3" s="11"/>
      <c r="D3" s="11">
        <v>1</v>
      </c>
      <c r="E3" s="11"/>
      <c r="F3" s="11">
        <v>1</v>
      </c>
      <c r="G3" s="11"/>
      <c r="H3" s="11"/>
      <c r="I3" s="11"/>
      <c r="J3" s="116"/>
      <c r="K3" s="119"/>
    </row>
    <row r="4" spans="1:11" ht="15.6" x14ac:dyDescent="0.3">
      <c r="A4" s="14">
        <v>8510</v>
      </c>
      <c r="B4" s="12" t="s">
        <v>8</v>
      </c>
      <c r="C4" s="11"/>
      <c r="D4" s="11"/>
      <c r="E4" s="11"/>
      <c r="F4" s="11"/>
      <c r="G4" s="11"/>
      <c r="H4" s="11"/>
      <c r="I4" s="11"/>
      <c r="J4" s="116"/>
      <c r="K4" s="119"/>
    </row>
    <row r="5" spans="1:11" ht="15.6" x14ac:dyDescent="0.3">
      <c r="A5" s="19">
        <v>8511</v>
      </c>
      <c r="B5" s="20" t="s">
        <v>9</v>
      </c>
      <c r="C5" s="21"/>
      <c r="D5" s="21"/>
      <c r="E5" s="21"/>
      <c r="F5" s="21"/>
      <c r="G5" s="21"/>
      <c r="H5" s="21"/>
      <c r="I5" s="21"/>
      <c r="J5" s="149"/>
      <c r="K5" s="151"/>
    </row>
    <row r="6" spans="1:11" ht="15.6" x14ac:dyDescent="0.3">
      <c r="A6" s="10">
        <v>8520</v>
      </c>
      <c r="B6" s="22" t="s">
        <v>10</v>
      </c>
      <c r="C6" s="23"/>
      <c r="D6" s="23"/>
      <c r="E6" s="23"/>
      <c r="F6" s="23">
        <v>1</v>
      </c>
      <c r="G6" s="23"/>
      <c r="H6" s="23"/>
      <c r="I6" s="23"/>
      <c r="J6" s="40">
        <f>SUM(C6:I6)</f>
        <v>1</v>
      </c>
      <c r="K6" s="39">
        <f>((SUM(C6:I6)/13676)*100000)</f>
        <v>7.3120795554255631</v>
      </c>
    </row>
    <row r="7" spans="1:11" ht="15.6" x14ac:dyDescent="0.3">
      <c r="A7" s="16">
        <v>8530</v>
      </c>
      <c r="B7" s="17" t="s">
        <v>11</v>
      </c>
      <c r="C7" s="18"/>
      <c r="D7" s="18"/>
      <c r="E7" s="18"/>
      <c r="F7" s="18"/>
      <c r="G7" s="18">
        <v>4</v>
      </c>
      <c r="H7" s="18">
        <v>1</v>
      </c>
      <c r="I7" s="18"/>
      <c r="J7" s="148">
        <f>SUM(C7:I8)</f>
        <v>5</v>
      </c>
      <c r="K7" s="150">
        <f>((SUM(C7:I8)/28502)*100000)</f>
        <v>17.542628587467544</v>
      </c>
    </row>
    <row r="8" spans="1:11" ht="15.6" x14ac:dyDescent="0.3">
      <c r="A8" s="19">
        <v>8531</v>
      </c>
      <c r="B8" s="20" t="s">
        <v>12</v>
      </c>
      <c r="C8" s="21"/>
      <c r="D8" s="21"/>
      <c r="E8" s="21"/>
      <c r="F8" s="21"/>
      <c r="G8" s="21"/>
      <c r="H8" s="21"/>
      <c r="I8" s="21"/>
      <c r="J8" s="149"/>
      <c r="K8" s="151"/>
    </row>
    <row r="9" spans="1:11" ht="15.6" x14ac:dyDescent="0.3">
      <c r="A9" s="24">
        <v>8540</v>
      </c>
      <c r="B9" s="25" t="s">
        <v>13</v>
      </c>
      <c r="C9" s="23">
        <v>1</v>
      </c>
      <c r="D9" s="23"/>
      <c r="E9" s="23"/>
      <c r="F9" s="23"/>
      <c r="G9" s="23"/>
      <c r="H9" s="23"/>
      <c r="I9" s="23"/>
      <c r="J9" s="40">
        <f>SUM(C9:I9)</f>
        <v>1</v>
      </c>
      <c r="K9" s="39">
        <f>((SUM(C9:I9)/12078)*100000)</f>
        <v>8.279516476237788</v>
      </c>
    </row>
    <row r="10" spans="1:11" ht="15.6" x14ac:dyDescent="0.3">
      <c r="A10" s="26">
        <v>8550</v>
      </c>
      <c r="B10" s="27" t="s">
        <v>14</v>
      </c>
      <c r="C10" s="18"/>
      <c r="D10" s="18"/>
      <c r="E10" s="18"/>
      <c r="F10" s="18"/>
      <c r="G10" s="18"/>
      <c r="H10" s="18">
        <v>1</v>
      </c>
      <c r="I10" s="18"/>
      <c r="J10" s="148">
        <f>SUM(C10:I14)</f>
        <v>3</v>
      </c>
      <c r="K10" s="150">
        <f>((SUM(C10:I14)/24814)*100000)</f>
        <v>12.089949222213267</v>
      </c>
    </row>
    <row r="11" spans="1:11" ht="15.6" x14ac:dyDescent="0.3">
      <c r="A11" s="15">
        <v>8551</v>
      </c>
      <c r="B11" s="13" t="s">
        <v>15</v>
      </c>
      <c r="C11" s="11">
        <v>1</v>
      </c>
      <c r="D11" s="11"/>
      <c r="E11" s="11"/>
      <c r="F11" s="11"/>
      <c r="G11" s="11"/>
      <c r="H11" s="11"/>
      <c r="I11" s="11"/>
      <c r="J11" s="116"/>
      <c r="K11" s="119"/>
    </row>
    <row r="12" spans="1:11" ht="15.6" x14ac:dyDescent="0.3">
      <c r="A12" s="15">
        <v>8552</v>
      </c>
      <c r="B12" s="13" t="s">
        <v>16</v>
      </c>
      <c r="C12" s="11">
        <v>1</v>
      </c>
      <c r="D12" s="11"/>
      <c r="E12" s="11"/>
      <c r="F12" s="11"/>
      <c r="G12" s="11"/>
      <c r="H12" s="11"/>
      <c r="I12" s="11"/>
      <c r="J12" s="116"/>
      <c r="K12" s="119"/>
    </row>
    <row r="13" spans="1:11" ht="15.6" x14ac:dyDescent="0.3">
      <c r="A13" s="15">
        <v>8553</v>
      </c>
      <c r="B13" s="13" t="s">
        <v>17</v>
      </c>
      <c r="C13" s="11"/>
      <c r="D13" s="11"/>
      <c r="E13" s="11"/>
      <c r="F13" s="11"/>
      <c r="G13" s="11"/>
      <c r="H13" s="11"/>
      <c r="I13" s="11"/>
      <c r="J13" s="116"/>
      <c r="K13" s="119"/>
    </row>
    <row r="14" spans="1:11" ht="15.6" x14ac:dyDescent="0.3">
      <c r="A14" s="28">
        <v>8554</v>
      </c>
      <c r="B14" s="29" t="s">
        <v>18</v>
      </c>
      <c r="C14" s="21"/>
      <c r="D14" s="21"/>
      <c r="E14" s="21"/>
      <c r="F14" s="21"/>
      <c r="G14" s="21"/>
      <c r="H14" s="21"/>
      <c r="I14" s="21"/>
      <c r="J14" s="149"/>
      <c r="K14" s="151"/>
    </row>
    <row r="15" spans="1:11" ht="15.6" x14ac:dyDescent="0.3">
      <c r="A15" s="30">
        <v>8560</v>
      </c>
      <c r="B15" s="31" t="s">
        <v>19</v>
      </c>
      <c r="C15" s="23"/>
      <c r="D15" s="23"/>
      <c r="E15" s="23"/>
      <c r="F15" s="23">
        <v>1</v>
      </c>
      <c r="G15" s="23">
        <v>2</v>
      </c>
      <c r="H15" s="23">
        <v>1</v>
      </c>
      <c r="I15" s="23">
        <v>3</v>
      </c>
      <c r="J15" s="40">
        <f>SUM(C15:I15)</f>
        <v>7</v>
      </c>
      <c r="K15" s="39">
        <f>((SUM(C15:I15)/31579)*100000)</f>
        <v>22.166629722283794</v>
      </c>
    </row>
    <row r="16" spans="1:11" ht="15.6" x14ac:dyDescent="0.3">
      <c r="A16" s="26">
        <v>8570</v>
      </c>
      <c r="B16" s="27" t="s">
        <v>20</v>
      </c>
      <c r="C16" s="18"/>
      <c r="D16" s="18"/>
      <c r="E16" s="18">
        <v>3</v>
      </c>
      <c r="F16" s="18"/>
      <c r="G16" s="18"/>
      <c r="H16" s="18"/>
      <c r="I16" s="18">
        <v>1</v>
      </c>
      <c r="J16" s="148">
        <f>SUM(C16:I19)</f>
        <v>4</v>
      </c>
      <c r="K16" s="150">
        <f>((SUM(C16:I19)/14781)*100000)</f>
        <v>27.0617684865706</v>
      </c>
    </row>
    <row r="17" spans="1:11" ht="15.6" x14ac:dyDescent="0.3">
      <c r="A17" s="15">
        <v>8572</v>
      </c>
      <c r="B17" s="13" t="s">
        <v>21</v>
      </c>
      <c r="C17" s="11"/>
      <c r="D17" s="11"/>
      <c r="E17" s="11"/>
      <c r="F17" s="11"/>
      <c r="G17" s="11"/>
      <c r="H17" s="11"/>
      <c r="I17" s="11"/>
      <c r="J17" s="116"/>
      <c r="K17" s="119"/>
    </row>
    <row r="18" spans="1:11" ht="15.6" x14ac:dyDescent="0.3">
      <c r="A18" s="15">
        <v>8573</v>
      </c>
      <c r="B18" s="13" t="s">
        <v>22</v>
      </c>
      <c r="C18" s="11"/>
      <c r="D18" s="11"/>
      <c r="E18" s="11"/>
      <c r="F18" s="11"/>
      <c r="G18" s="11"/>
      <c r="H18" s="11"/>
      <c r="I18" s="11"/>
      <c r="J18" s="116"/>
      <c r="K18" s="119"/>
    </row>
    <row r="19" spans="1:11" ht="15.6" x14ac:dyDescent="0.3">
      <c r="A19" s="28">
        <v>8570</v>
      </c>
      <c r="B19" s="29" t="s">
        <v>23</v>
      </c>
      <c r="C19" s="21"/>
      <c r="D19" s="21"/>
      <c r="E19" s="21"/>
      <c r="F19" s="21"/>
      <c r="G19" s="21"/>
      <c r="H19" s="21"/>
      <c r="I19" s="21"/>
      <c r="J19" s="149"/>
      <c r="K19" s="151"/>
    </row>
    <row r="20" spans="1:11" ht="15.6" x14ac:dyDescent="0.3">
      <c r="A20" s="26">
        <v>8580</v>
      </c>
      <c r="B20" s="27" t="s">
        <v>61</v>
      </c>
      <c r="C20" s="18"/>
      <c r="D20" s="18"/>
      <c r="E20" s="18"/>
      <c r="F20" s="18"/>
      <c r="G20" s="18"/>
      <c r="H20" s="18"/>
      <c r="I20" s="18"/>
      <c r="J20" s="148">
        <f>SUM(C20:I23)</f>
        <v>0</v>
      </c>
      <c r="K20" s="150">
        <f>((SUM(C20:I23)/10206)*100000)</f>
        <v>0</v>
      </c>
    </row>
    <row r="21" spans="1:11" ht="15.6" x14ac:dyDescent="0.3">
      <c r="A21" s="15">
        <v>8581</v>
      </c>
      <c r="B21" s="13" t="s">
        <v>62</v>
      </c>
      <c r="C21" s="11"/>
      <c r="D21" s="11"/>
      <c r="E21" s="11"/>
      <c r="F21" s="11"/>
      <c r="G21" s="11"/>
      <c r="H21" s="11"/>
      <c r="I21" s="11"/>
      <c r="J21" s="116"/>
      <c r="K21" s="119"/>
    </row>
    <row r="22" spans="1:11" ht="15.6" x14ac:dyDescent="0.3">
      <c r="A22" s="15">
        <v>8582</v>
      </c>
      <c r="B22" s="13" t="s">
        <v>26</v>
      </c>
      <c r="C22" s="11"/>
      <c r="D22" s="11"/>
      <c r="E22" s="11"/>
      <c r="F22" s="11"/>
      <c r="G22" s="11"/>
      <c r="H22" s="11"/>
      <c r="I22" s="11"/>
      <c r="J22" s="116"/>
      <c r="K22" s="119"/>
    </row>
    <row r="23" spans="1:11" ht="15.6" x14ac:dyDescent="0.3">
      <c r="A23" s="28">
        <v>8583</v>
      </c>
      <c r="B23" s="29" t="s">
        <v>27</v>
      </c>
      <c r="C23" s="21"/>
      <c r="D23" s="21"/>
      <c r="E23" s="21"/>
      <c r="F23" s="21"/>
      <c r="G23" s="21"/>
      <c r="H23" s="21"/>
      <c r="I23" s="21"/>
      <c r="J23" s="149"/>
      <c r="K23" s="151"/>
    </row>
    <row r="24" spans="1:11" ht="15.6" x14ac:dyDescent="0.3">
      <c r="A24" s="24">
        <v>8587</v>
      </c>
      <c r="B24" s="25" t="s">
        <v>28</v>
      </c>
      <c r="C24" s="23"/>
      <c r="D24" s="23"/>
      <c r="E24" s="23"/>
      <c r="F24" s="23"/>
      <c r="G24" s="23"/>
      <c r="H24" s="23"/>
      <c r="I24" s="23"/>
      <c r="J24" s="40">
        <f>SUM(C24:I24)</f>
        <v>0</v>
      </c>
      <c r="K24" s="39">
        <f>((SUM(C24:I24)/2071)*100000)</f>
        <v>0</v>
      </c>
    </row>
    <row r="25" spans="1:11" ht="15.6" x14ac:dyDescent="0.3">
      <c r="A25" s="24">
        <v>8710</v>
      </c>
      <c r="B25" s="25" t="s">
        <v>29</v>
      </c>
      <c r="C25" s="23"/>
      <c r="D25" s="23"/>
      <c r="E25" s="23"/>
      <c r="F25" s="23"/>
      <c r="G25" s="23"/>
      <c r="H25" s="23"/>
      <c r="I25" s="23"/>
      <c r="J25" s="40">
        <f>SUM(C25:I25)</f>
        <v>0</v>
      </c>
      <c r="K25" s="39">
        <f>((SUM(C25:I25)/9833)*100000)</f>
        <v>0</v>
      </c>
    </row>
    <row r="26" spans="1:11" ht="15.6" x14ac:dyDescent="0.3">
      <c r="A26" s="26">
        <v>8790</v>
      </c>
      <c r="B26" s="27" t="s">
        <v>30</v>
      </c>
      <c r="C26" s="18"/>
      <c r="D26" s="18"/>
      <c r="E26" s="18"/>
      <c r="F26" s="18"/>
      <c r="G26" s="18"/>
      <c r="H26" s="18"/>
      <c r="I26" s="18"/>
      <c r="J26" s="148">
        <f>SUM(C26:I29)</f>
        <v>1</v>
      </c>
      <c r="K26" s="150">
        <f>((SUM(C26:I29)/38350)*100000)</f>
        <v>2.6075619295958279</v>
      </c>
    </row>
    <row r="27" spans="1:11" ht="15.6" x14ac:dyDescent="0.3">
      <c r="A27" s="15">
        <v>8791</v>
      </c>
      <c r="B27" s="13" t="s">
        <v>31</v>
      </c>
      <c r="C27" s="11"/>
      <c r="D27" s="11"/>
      <c r="E27" s="11"/>
      <c r="F27" s="11"/>
      <c r="G27" s="11"/>
      <c r="H27" s="11"/>
      <c r="I27" s="11"/>
      <c r="J27" s="116"/>
      <c r="K27" s="119"/>
    </row>
    <row r="28" spans="1:11" ht="15.6" x14ac:dyDescent="0.3">
      <c r="A28" s="15">
        <v>8792</v>
      </c>
      <c r="B28" s="13" t="s">
        <v>32</v>
      </c>
      <c r="C28" s="11"/>
      <c r="D28" s="11"/>
      <c r="E28" s="11"/>
      <c r="F28" s="11"/>
      <c r="G28" s="11">
        <v>1</v>
      </c>
      <c r="H28" s="11"/>
      <c r="I28" s="11"/>
      <c r="J28" s="116"/>
      <c r="K28" s="119"/>
    </row>
    <row r="29" spans="1:11" ht="15.6" x14ac:dyDescent="0.3">
      <c r="A29" s="28">
        <v>8793</v>
      </c>
      <c r="B29" s="29" t="s">
        <v>33</v>
      </c>
      <c r="C29" s="21"/>
      <c r="D29" s="21"/>
      <c r="E29" s="21"/>
      <c r="F29" s="21"/>
      <c r="G29" s="21"/>
      <c r="H29" s="21"/>
      <c r="I29" s="21"/>
      <c r="J29" s="149"/>
      <c r="K29" s="151"/>
    </row>
    <row r="30" spans="1:11" ht="15.6" x14ac:dyDescent="0.3">
      <c r="A30" s="32">
        <v>8860</v>
      </c>
      <c r="B30" s="33" t="s">
        <v>34</v>
      </c>
      <c r="C30" s="23"/>
      <c r="D30" s="23"/>
      <c r="E30" s="23"/>
      <c r="F30" s="23"/>
      <c r="G30" s="23"/>
      <c r="H30" s="23"/>
      <c r="I30" s="23"/>
      <c r="J30" s="40">
        <f>SUM(C30:I30)</f>
        <v>0</v>
      </c>
      <c r="K30" s="39">
        <f>((SUM(C30:I30)/5787)*100000)</f>
        <v>0</v>
      </c>
    </row>
    <row r="31" spans="1:11" ht="15.6" x14ac:dyDescent="0.3">
      <c r="A31" s="30">
        <v>8930</v>
      </c>
      <c r="B31" s="31" t="s">
        <v>35</v>
      </c>
      <c r="C31" s="23"/>
      <c r="D31" s="23">
        <v>1</v>
      </c>
      <c r="E31" s="23"/>
      <c r="F31" s="23"/>
      <c r="G31" s="23">
        <v>5</v>
      </c>
      <c r="H31" s="23">
        <v>2</v>
      </c>
      <c r="I31" s="23">
        <v>1</v>
      </c>
      <c r="J31" s="40">
        <f>SUM(C31:I31)</f>
        <v>9</v>
      </c>
      <c r="K31" s="39">
        <f>((SUM(C31:I31)/33540)*100000)</f>
        <v>26.833631484794275</v>
      </c>
    </row>
    <row r="32" spans="1:11" ht="15.6" x14ac:dyDescent="0.3">
      <c r="A32" s="30">
        <v>8940</v>
      </c>
      <c r="B32" s="31" t="s">
        <v>36</v>
      </c>
      <c r="C32" s="23">
        <v>1</v>
      </c>
      <c r="D32" s="23">
        <v>3</v>
      </c>
      <c r="E32" s="23"/>
      <c r="F32" s="23"/>
      <c r="G32" s="23"/>
      <c r="H32" s="23">
        <v>1</v>
      </c>
      <c r="I32" s="23">
        <v>1</v>
      </c>
      <c r="J32" s="40">
        <f>SUM(C32:I32)</f>
        <v>6</v>
      </c>
      <c r="K32" s="39">
        <f>((SUM(C32:I32)/18909)*100000)</f>
        <v>31.730921783277807</v>
      </c>
    </row>
    <row r="33" spans="1:11" x14ac:dyDescent="0.3">
      <c r="A33" s="7"/>
      <c r="B33" s="8" t="s">
        <v>37</v>
      </c>
      <c r="C33" s="8">
        <f t="shared" ref="C33:J33" si="0">SUM(C2:C32)</f>
        <v>7</v>
      </c>
      <c r="D33" s="8">
        <f t="shared" si="0"/>
        <v>8</v>
      </c>
      <c r="E33" s="8">
        <f t="shared" si="0"/>
        <v>3</v>
      </c>
      <c r="F33" s="8">
        <f t="shared" si="0"/>
        <v>6</v>
      </c>
      <c r="G33" s="8">
        <f t="shared" si="0"/>
        <v>12</v>
      </c>
      <c r="H33" s="8">
        <f t="shared" si="0"/>
        <v>7</v>
      </c>
      <c r="I33" s="8">
        <f t="shared" si="0"/>
        <v>7</v>
      </c>
      <c r="J33" s="40">
        <f t="shared" si="0"/>
        <v>50</v>
      </c>
      <c r="K33" s="1"/>
    </row>
    <row r="34" spans="1:11" x14ac:dyDescent="0.3">
      <c r="A34" s="125" t="s">
        <v>38</v>
      </c>
      <c r="B34" s="126"/>
      <c r="C34" s="2">
        <f t="shared" ref="C34:J34" si="1">SUM(C2:C8)</f>
        <v>3</v>
      </c>
      <c r="D34" s="2">
        <f t="shared" si="1"/>
        <v>4</v>
      </c>
      <c r="E34" s="2">
        <f t="shared" si="1"/>
        <v>0</v>
      </c>
      <c r="F34" s="2">
        <f t="shared" si="1"/>
        <v>5</v>
      </c>
      <c r="G34" s="2">
        <f t="shared" si="1"/>
        <v>4</v>
      </c>
      <c r="H34" s="2">
        <f t="shared" si="1"/>
        <v>2</v>
      </c>
      <c r="I34" s="2">
        <f t="shared" si="1"/>
        <v>1</v>
      </c>
      <c r="J34" s="36">
        <f t="shared" si="1"/>
        <v>19</v>
      </c>
      <c r="K34" s="1"/>
    </row>
    <row r="35" spans="1:11" x14ac:dyDescent="0.3">
      <c r="A35" s="127" t="s">
        <v>39</v>
      </c>
      <c r="B35" s="128"/>
      <c r="C35" s="2">
        <f>SUM(C9:C14,C16:C29)</f>
        <v>3</v>
      </c>
      <c r="D35" s="2">
        <f t="shared" ref="D35:J35" si="2">SUM(D9:D14,D16:D29)</f>
        <v>0</v>
      </c>
      <c r="E35" s="2">
        <f t="shared" si="2"/>
        <v>3</v>
      </c>
      <c r="F35" s="2">
        <f t="shared" si="2"/>
        <v>0</v>
      </c>
      <c r="G35" s="2">
        <f t="shared" si="2"/>
        <v>1</v>
      </c>
      <c r="H35" s="2">
        <f t="shared" si="2"/>
        <v>1</v>
      </c>
      <c r="I35" s="2">
        <f t="shared" si="2"/>
        <v>1</v>
      </c>
      <c r="J35" s="38">
        <f t="shared" si="2"/>
        <v>9</v>
      </c>
      <c r="K35" s="1"/>
    </row>
    <row r="36" spans="1:11" x14ac:dyDescent="0.3">
      <c r="A36" s="132" t="s">
        <v>40</v>
      </c>
      <c r="B36" s="133"/>
      <c r="C36" s="2">
        <f>SUM(C31,C32,C15)</f>
        <v>1</v>
      </c>
      <c r="D36" s="2">
        <f t="shared" ref="D36:J36" si="3">SUM(D31,D32,D15)</f>
        <v>4</v>
      </c>
      <c r="E36" s="2">
        <f t="shared" si="3"/>
        <v>0</v>
      </c>
      <c r="F36" s="2">
        <f t="shared" si="3"/>
        <v>1</v>
      </c>
      <c r="G36" s="2">
        <f t="shared" si="3"/>
        <v>7</v>
      </c>
      <c r="H36" s="2">
        <f t="shared" si="3"/>
        <v>4</v>
      </c>
      <c r="I36" s="2">
        <f t="shared" si="3"/>
        <v>5</v>
      </c>
      <c r="J36" s="37">
        <f t="shared" si="3"/>
        <v>22</v>
      </c>
      <c r="K36" s="1"/>
    </row>
    <row r="37" spans="1:11" ht="15" thickBot="1" x14ac:dyDescent="0.35">
      <c r="K37" s="1"/>
    </row>
    <row r="38" spans="1:11" ht="15" thickBot="1" x14ac:dyDescent="0.35">
      <c r="A38" s="135" t="s">
        <v>63</v>
      </c>
      <c r="B38" s="136"/>
      <c r="C38" s="139">
        <f>((SUM(C33:I33)/321235)*100000)</f>
        <v>15.564929101747943</v>
      </c>
      <c r="D38" s="140"/>
      <c r="K38" s="1"/>
    </row>
    <row r="39" spans="1:11" x14ac:dyDescent="0.3">
      <c r="A39" s="138" t="s">
        <v>42</v>
      </c>
      <c r="B39" s="138"/>
      <c r="C39" s="138"/>
      <c r="D39" s="138"/>
      <c r="E39" s="138"/>
      <c r="F39" s="138"/>
      <c r="G39" s="138"/>
      <c r="H39" s="138"/>
      <c r="I39" s="138"/>
      <c r="J39" s="103"/>
      <c r="K39" s="1"/>
    </row>
    <row r="40" spans="1:11" x14ac:dyDescent="0.3">
      <c r="A40" s="147" t="s">
        <v>43</v>
      </c>
      <c r="B40" s="147"/>
      <c r="C40" s="147"/>
      <c r="D40" s="147"/>
      <c r="E40" s="147"/>
      <c r="F40" s="147"/>
      <c r="G40" s="147"/>
      <c r="H40" s="147"/>
      <c r="I40" s="147"/>
      <c r="J40" s="102"/>
      <c r="K40" s="1"/>
    </row>
  </sheetData>
  <mergeCells count="20">
    <mergeCell ref="J10:J14"/>
    <mergeCell ref="K10:K14"/>
    <mergeCell ref="A1:B1"/>
    <mergeCell ref="J2:J5"/>
    <mergeCell ref="K2:K5"/>
    <mergeCell ref="J7:J8"/>
    <mergeCell ref="K7:K8"/>
    <mergeCell ref="J16:J19"/>
    <mergeCell ref="K16:K19"/>
    <mergeCell ref="J20:J23"/>
    <mergeCell ref="K20:K23"/>
    <mergeCell ref="J26:J29"/>
    <mergeCell ref="K26:K29"/>
    <mergeCell ref="A40:I40"/>
    <mergeCell ref="A34:B34"/>
    <mergeCell ref="A35:B35"/>
    <mergeCell ref="A36:B36"/>
    <mergeCell ref="A38:B38"/>
    <mergeCell ref="C38:D38"/>
    <mergeCell ref="A39:I39"/>
  </mergeCells>
  <conditionalFormatting sqref="K2:K5">
    <cfRule type="cellIs" dxfId="67" priority="12" operator="greaterThan">
      <formula>20</formula>
    </cfRule>
  </conditionalFormatting>
  <conditionalFormatting sqref="K2:K32 C38">
    <cfRule type="cellIs" dxfId="66" priority="1" operator="equal">
      <formula>0</formula>
    </cfRule>
    <cfRule type="cellIs" dxfId="65" priority="2" operator="between">
      <formula>0.01</formula>
      <formula>19.99</formula>
    </cfRule>
    <cfRule type="cellIs" dxfId="64" priority="3" operator="equal">
      <formula>0</formula>
    </cfRule>
    <cfRule type="cellIs" dxfId="63" priority="4" operator="between">
      <formula>0.01</formula>
      <formula>19.99</formula>
    </cfRule>
    <cfRule type="cellIs" dxfId="62" priority="5" operator="greaterThan">
      <formula>20</formula>
    </cfRule>
    <cfRule type="cellIs" dxfId="61" priority="6" operator="between">
      <formula>0.01</formula>
      <formula>19.99</formula>
    </cfRule>
    <cfRule type="cellIs" dxfId="60" priority="7" operator="between">
      <formula>0.01</formula>
      <formula>19.99</formula>
    </cfRule>
    <cfRule type="cellIs" dxfId="59" priority="9" operator="between">
      <formula>"0.01"</formula>
      <formula>"19.99"</formula>
    </cfRule>
    <cfRule type="cellIs" dxfId="58" priority="10" operator="between">
      <formula>"0.01"</formula>
      <formula>"19.99"</formula>
    </cfRule>
    <cfRule type="cellIs" dxfId="57" priority="11" operator="greaterThan">
      <formula>20</formula>
    </cfRule>
  </conditionalFormatting>
  <conditionalFormatting sqref="C38 K2:K32">
    <cfRule type="cellIs" dxfId="56" priority="8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="85" zoomScaleNormal="85" workbookViewId="0">
      <selection activeCell="P21" sqref="P21"/>
    </sheetView>
  </sheetViews>
  <sheetFormatPr defaultRowHeight="14.4" x14ac:dyDescent="0.3"/>
  <cols>
    <col min="2" max="2" width="42.6640625" customWidth="1"/>
    <col min="3" max="4" width="17.88671875" customWidth="1"/>
    <col min="5" max="6" width="21" customWidth="1"/>
  </cols>
  <sheetData>
    <row r="1" spans="1:6" ht="40.200000000000003" customHeight="1" thickBot="1" x14ac:dyDescent="0.35">
      <c r="A1" s="154" t="s">
        <v>64</v>
      </c>
      <c r="B1" s="155"/>
      <c r="C1" s="74" t="s">
        <v>65</v>
      </c>
      <c r="D1" s="74" t="s">
        <v>66</v>
      </c>
      <c r="E1" s="105" t="s">
        <v>67</v>
      </c>
      <c r="F1" s="105" t="s">
        <v>68</v>
      </c>
    </row>
    <row r="2" spans="1:6" ht="15.6" x14ac:dyDescent="0.3">
      <c r="A2" s="46">
        <v>8500</v>
      </c>
      <c r="B2" s="47" t="s">
        <v>6</v>
      </c>
      <c r="C2" s="165">
        <v>160</v>
      </c>
      <c r="D2" s="156">
        <v>189</v>
      </c>
      <c r="E2" s="159">
        <v>207.49847618306552</v>
      </c>
      <c r="F2" s="156">
        <v>245.1</v>
      </c>
    </row>
    <row r="3" spans="1:6" ht="15.6" x14ac:dyDescent="0.3">
      <c r="A3" s="48">
        <v>8501</v>
      </c>
      <c r="B3" s="12" t="s">
        <v>7</v>
      </c>
      <c r="C3" s="166"/>
      <c r="D3" s="157"/>
      <c r="E3" s="160"/>
      <c r="F3" s="157"/>
    </row>
    <row r="4" spans="1:6" ht="15.6" x14ac:dyDescent="0.3">
      <c r="A4" s="48">
        <v>8510</v>
      </c>
      <c r="B4" s="12" t="s">
        <v>8</v>
      </c>
      <c r="C4" s="166"/>
      <c r="D4" s="157"/>
      <c r="E4" s="160"/>
      <c r="F4" s="157"/>
    </row>
    <row r="5" spans="1:6" ht="16.2" thickBot="1" x14ac:dyDescent="0.35">
      <c r="A5" s="49">
        <v>8511</v>
      </c>
      <c r="B5" s="50" t="s">
        <v>9</v>
      </c>
      <c r="C5" s="167"/>
      <c r="D5" s="158"/>
      <c r="E5" s="161"/>
      <c r="F5" s="158"/>
    </row>
    <row r="6" spans="1:6" ht="16.2" thickBot="1" x14ac:dyDescent="0.35">
      <c r="A6" s="51">
        <v>8520</v>
      </c>
      <c r="B6" s="52" t="s">
        <v>10</v>
      </c>
      <c r="C6" s="75">
        <v>20</v>
      </c>
      <c r="D6" s="87">
        <v>31</v>
      </c>
      <c r="E6" s="86">
        <v>146.24159110851127</v>
      </c>
      <c r="F6" s="88">
        <v>226.7</v>
      </c>
    </row>
    <row r="7" spans="1:6" ht="15.6" x14ac:dyDescent="0.3">
      <c r="A7" s="46">
        <v>8530</v>
      </c>
      <c r="B7" s="47" t="s">
        <v>11</v>
      </c>
      <c r="C7" s="165">
        <v>25</v>
      </c>
      <c r="D7" s="156">
        <v>30</v>
      </c>
      <c r="E7" s="159">
        <v>87.713142937337736</v>
      </c>
      <c r="F7" s="162">
        <v>105.3</v>
      </c>
    </row>
    <row r="8" spans="1:6" ht="16.2" thickBot="1" x14ac:dyDescent="0.35">
      <c r="A8" s="49">
        <v>8531</v>
      </c>
      <c r="B8" s="50" t="s">
        <v>12</v>
      </c>
      <c r="C8" s="167"/>
      <c r="D8" s="158"/>
      <c r="E8" s="161"/>
      <c r="F8" s="164"/>
    </row>
    <row r="9" spans="1:6" ht="16.2" thickBot="1" x14ac:dyDescent="0.35">
      <c r="A9" s="56">
        <v>8540</v>
      </c>
      <c r="B9" s="57" t="s">
        <v>13</v>
      </c>
      <c r="C9" s="76">
        <v>14</v>
      </c>
      <c r="D9" s="87">
        <v>17</v>
      </c>
      <c r="E9" s="85">
        <v>115.91323066732903</v>
      </c>
      <c r="F9" s="88">
        <v>140.80000000000001</v>
      </c>
    </row>
    <row r="10" spans="1:6" ht="15.6" x14ac:dyDescent="0.3">
      <c r="A10" s="58">
        <v>8550</v>
      </c>
      <c r="B10" s="59" t="s">
        <v>14</v>
      </c>
      <c r="C10" s="168">
        <v>39</v>
      </c>
      <c r="D10" s="177">
        <v>37</v>
      </c>
      <c r="E10" s="171">
        <v>157.16933988877247</v>
      </c>
      <c r="F10" s="174">
        <v>149.1</v>
      </c>
    </row>
    <row r="11" spans="1:6" ht="15.6" x14ac:dyDescent="0.3">
      <c r="A11" s="60">
        <v>8551</v>
      </c>
      <c r="B11" s="13" t="s">
        <v>15</v>
      </c>
      <c r="C11" s="169"/>
      <c r="D11" s="178"/>
      <c r="E11" s="172"/>
      <c r="F11" s="175"/>
    </row>
    <row r="12" spans="1:6" ht="15.6" x14ac:dyDescent="0.3">
      <c r="A12" s="60">
        <v>8552</v>
      </c>
      <c r="B12" s="13" t="s">
        <v>16</v>
      </c>
      <c r="C12" s="169"/>
      <c r="D12" s="178"/>
      <c r="E12" s="172"/>
      <c r="F12" s="175"/>
    </row>
    <row r="13" spans="1:6" ht="15.6" x14ac:dyDescent="0.3">
      <c r="A13" s="60">
        <v>8553</v>
      </c>
      <c r="B13" s="13" t="s">
        <v>17</v>
      </c>
      <c r="C13" s="169"/>
      <c r="D13" s="178"/>
      <c r="E13" s="172"/>
      <c r="F13" s="175"/>
    </row>
    <row r="14" spans="1:6" ht="16.2" thickBot="1" x14ac:dyDescent="0.35">
      <c r="A14" s="61">
        <v>8554</v>
      </c>
      <c r="B14" s="62" t="s">
        <v>18</v>
      </c>
      <c r="C14" s="170"/>
      <c r="D14" s="179"/>
      <c r="E14" s="173"/>
      <c r="F14" s="176"/>
    </row>
    <row r="15" spans="1:6" ht="16.2" thickBot="1" x14ac:dyDescent="0.35">
      <c r="A15" s="63">
        <v>8560</v>
      </c>
      <c r="B15" s="64" t="s">
        <v>19</v>
      </c>
      <c r="C15" s="78">
        <v>86</v>
      </c>
      <c r="D15" s="93">
        <v>67</v>
      </c>
      <c r="E15" s="84">
        <v>272.33287944520089</v>
      </c>
      <c r="F15" s="94">
        <v>212.2</v>
      </c>
    </row>
    <row r="16" spans="1:6" ht="15.6" x14ac:dyDescent="0.3">
      <c r="A16" s="58">
        <v>8570</v>
      </c>
      <c r="B16" s="59" t="s">
        <v>20</v>
      </c>
      <c r="C16" s="168">
        <v>24</v>
      </c>
      <c r="D16" s="168">
        <v>24</v>
      </c>
      <c r="E16" s="171">
        <v>162.37061091942357</v>
      </c>
      <c r="F16" s="171">
        <v>162.4</v>
      </c>
    </row>
    <row r="17" spans="1:7" ht="15.6" x14ac:dyDescent="0.3">
      <c r="A17" s="60">
        <v>8572</v>
      </c>
      <c r="B17" s="13" t="s">
        <v>21</v>
      </c>
      <c r="C17" s="169"/>
      <c r="D17" s="169"/>
      <c r="E17" s="172"/>
      <c r="F17" s="172"/>
    </row>
    <row r="18" spans="1:7" ht="15.6" x14ac:dyDescent="0.3">
      <c r="A18" s="60">
        <v>8573</v>
      </c>
      <c r="B18" s="13" t="s">
        <v>22</v>
      </c>
      <c r="C18" s="169"/>
      <c r="D18" s="169"/>
      <c r="E18" s="172"/>
      <c r="F18" s="172"/>
    </row>
    <row r="19" spans="1:7" ht="16.2" thickBot="1" x14ac:dyDescent="0.35">
      <c r="A19" s="61">
        <v>8570</v>
      </c>
      <c r="B19" s="62" t="s">
        <v>23</v>
      </c>
      <c r="C19" s="170"/>
      <c r="D19" s="170"/>
      <c r="E19" s="173"/>
      <c r="F19" s="173"/>
    </row>
    <row r="20" spans="1:7" ht="15.6" x14ac:dyDescent="0.3">
      <c r="A20" s="58">
        <v>8580</v>
      </c>
      <c r="B20" s="59" t="s">
        <v>61</v>
      </c>
      <c r="C20" s="168">
        <v>17</v>
      </c>
      <c r="D20" s="177">
        <v>11</v>
      </c>
      <c r="E20" s="171">
        <v>166.56868508720359</v>
      </c>
      <c r="F20" s="174">
        <v>107.8</v>
      </c>
    </row>
    <row r="21" spans="1:7" ht="15.6" x14ac:dyDescent="0.3">
      <c r="A21" s="60">
        <v>8581</v>
      </c>
      <c r="B21" s="13" t="s">
        <v>62</v>
      </c>
      <c r="C21" s="169"/>
      <c r="D21" s="178"/>
      <c r="E21" s="172"/>
      <c r="F21" s="175"/>
    </row>
    <row r="22" spans="1:7" ht="15.6" x14ac:dyDescent="0.3">
      <c r="A22" s="60">
        <v>8582</v>
      </c>
      <c r="B22" s="13" t="s">
        <v>26</v>
      </c>
      <c r="C22" s="169"/>
      <c r="D22" s="178"/>
      <c r="E22" s="172"/>
      <c r="F22" s="175"/>
    </row>
    <row r="23" spans="1:7" ht="16.2" thickBot="1" x14ac:dyDescent="0.35">
      <c r="A23" s="61">
        <v>8583</v>
      </c>
      <c r="B23" s="62" t="s">
        <v>27</v>
      </c>
      <c r="C23" s="170"/>
      <c r="D23" s="179"/>
      <c r="E23" s="173"/>
      <c r="F23" s="176"/>
    </row>
    <row r="24" spans="1:7" ht="16.2" thickBot="1" x14ac:dyDescent="0.35">
      <c r="A24" s="56">
        <v>8587</v>
      </c>
      <c r="B24" s="57" t="s">
        <v>28</v>
      </c>
      <c r="C24" s="79">
        <v>6</v>
      </c>
      <c r="D24" s="89">
        <v>9</v>
      </c>
      <c r="E24" s="83">
        <v>289.71511347175277</v>
      </c>
      <c r="F24" s="90">
        <v>434.6</v>
      </c>
    </row>
    <row r="25" spans="1:7" ht="16.2" thickBot="1" x14ac:dyDescent="0.35">
      <c r="A25" s="56">
        <v>8710</v>
      </c>
      <c r="B25" s="57" t="s">
        <v>29</v>
      </c>
      <c r="C25" s="76">
        <v>16</v>
      </c>
      <c r="D25" s="89">
        <v>22</v>
      </c>
      <c r="E25" s="83">
        <v>162.71738025017797</v>
      </c>
      <c r="F25" s="90">
        <v>223.7</v>
      </c>
    </row>
    <row r="26" spans="1:7" ht="15.6" x14ac:dyDescent="0.3">
      <c r="A26" s="58">
        <v>8790</v>
      </c>
      <c r="B26" s="59" t="s">
        <v>30</v>
      </c>
      <c r="C26" s="168">
        <v>104</v>
      </c>
      <c r="D26" s="156">
        <v>105</v>
      </c>
      <c r="E26" s="171">
        <v>271.18644067796612</v>
      </c>
      <c r="F26" s="162">
        <v>273.8</v>
      </c>
    </row>
    <row r="27" spans="1:7" ht="15.6" x14ac:dyDescent="0.3">
      <c r="A27" s="60">
        <v>8791</v>
      </c>
      <c r="B27" s="13" t="s">
        <v>31</v>
      </c>
      <c r="C27" s="169"/>
      <c r="D27" s="157"/>
      <c r="E27" s="172"/>
      <c r="F27" s="163"/>
    </row>
    <row r="28" spans="1:7" ht="15.6" x14ac:dyDescent="0.3">
      <c r="A28" s="60">
        <v>8792</v>
      </c>
      <c r="B28" s="13" t="s">
        <v>32</v>
      </c>
      <c r="C28" s="169"/>
      <c r="D28" s="157"/>
      <c r="E28" s="172"/>
      <c r="F28" s="163"/>
    </row>
    <row r="29" spans="1:7" ht="16.2" thickBot="1" x14ac:dyDescent="0.35">
      <c r="A29" s="61">
        <v>8793</v>
      </c>
      <c r="B29" s="62" t="s">
        <v>33</v>
      </c>
      <c r="C29" s="170"/>
      <c r="D29" s="158"/>
      <c r="E29" s="173"/>
      <c r="F29" s="164"/>
    </row>
    <row r="30" spans="1:7" ht="16.2" thickBot="1" x14ac:dyDescent="0.35">
      <c r="A30" s="66">
        <v>8860</v>
      </c>
      <c r="B30" s="65" t="s">
        <v>34</v>
      </c>
      <c r="C30" s="80">
        <v>17</v>
      </c>
      <c r="D30" s="91">
        <v>22</v>
      </c>
      <c r="E30" s="81">
        <v>293.76188007603247</v>
      </c>
      <c r="F30" s="92">
        <v>380.2</v>
      </c>
      <c r="G30" s="73"/>
    </row>
    <row r="31" spans="1:7" ht="16.2" thickBot="1" x14ac:dyDescent="0.35">
      <c r="A31" s="63">
        <v>8930</v>
      </c>
      <c r="B31" s="64" t="s">
        <v>35</v>
      </c>
      <c r="C31" s="77">
        <v>146</v>
      </c>
      <c r="D31" s="87">
        <v>212</v>
      </c>
      <c r="E31" s="82">
        <v>435.30113297555158</v>
      </c>
      <c r="F31" s="88">
        <v>632.1</v>
      </c>
    </row>
    <row r="32" spans="1:7" ht="16.2" thickBot="1" x14ac:dyDescent="0.35">
      <c r="A32" s="63">
        <v>8940</v>
      </c>
      <c r="B32" s="64" t="s">
        <v>36</v>
      </c>
      <c r="C32" s="77">
        <v>38</v>
      </c>
      <c r="D32" s="87">
        <v>51</v>
      </c>
      <c r="E32" s="82">
        <v>200.96250462742611</v>
      </c>
      <c r="F32" s="88">
        <v>269.7</v>
      </c>
    </row>
  </sheetData>
  <mergeCells count="25">
    <mergeCell ref="D10:D14"/>
    <mergeCell ref="C20:C23"/>
    <mergeCell ref="D20:D23"/>
    <mergeCell ref="E26:E29"/>
    <mergeCell ref="E20:E23"/>
    <mergeCell ref="E16:E19"/>
    <mergeCell ref="D16:D19"/>
    <mergeCell ref="C26:C29"/>
    <mergeCell ref="D26:D29"/>
    <mergeCell ref="A1:B1"/>
    <mergeCell ref="F2:F5"/>
    <mergeCell ref="E2:E5"/>
    <mergeCell ref="F26:F29"/>
    <mergeCell ref="C2:C5"/>
    <mergeCell ref="D2:D5"/>
    <mergeCell ref="C7:C8"/>
    <mergeCell ref="D7:D8"/>
    <mergeCell ref="C10:C14"/>
    <mergeCell ref="F16:F19"/>
    <mergeCell ref="F20:F23"/>
    <mergeCell ref="E10:E14"/>
    <mergeCell ref="E7:E8"/>
    <mergeCell ref="C16:C19"/>
    <mergeCell ref="F7:F8"/>
    <mergeCell ref="F10:F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"/>
  <sheetViews>
    <sheetView zoomScale="70" zoomScaleNormal="70" workbookViewId="0">
      <selection activeCell="V1" sqref="V1:W34"/>
    </sheetView>
  </sheetViews>
  <sheetFormatPr defaultRowHeight="14.4" x14ac:dyDescent="0.3"/>
  <cols>
    <col min="2" max="2" width="39" bestFit="1" customWidth="1"/>
    <col min="3" max="16" width="8.6640625" customWidth="1"/>
    <col min="17" max="17" width="11" customWidth="1"/>
    <col min="18" max="18" width="16.6640625" customWidth="1"/>
    <col min="19" max="19" width="12" customWidth="1"/>
    <col min="20" max="20" width="18.5546875" customWidth="1"/>
    <col min="22" max="22" width="11" customWidth="1"/>
    <col min="23" max="23" width="16.6640625" customWidth="1"/>
  </cols>
  <sheetData>
    <row r="1" spans="1:23" ht="41.4" customHeight="1" x14ac:dyDescent="0.3">
      <c r="A1" s="180" t="s">
        <v>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2"/>
      <c r="V1" s="183" t="s">
        <v>1</v>
      </c>
      <c r="W1" s="184"/>
    </row>
    <row r="2" spans="1:23" ht="43.8" thickBot="1" x14ac:dyDescent="0.35">
      <c r="A2" s="185"/>
      <c r="B2" s="186"/>
      <c r="C2" s="67">
        <v>44122</v>
      </c>
      <c r="D2" s="67">
        <v>44121</v>
      </c>
      <c r="E2" s="67">
        <v>44120</v>
      </c>
      <c r="F2" s="67">
        <v>44119</v>
      </c>
      <c r="G2" s="67">
        <v>44118</v>
      </c>
      <c r="H2" s="67">
        <v>44117</v>
      </c>
      <c r="I2" s="67">
        <v>44116</v>
      </c>
      <c r="J2" s="67">
        <v>44115</v>
      </c>
      <c r="K2" s="67">
        <v>44114</v>
      </c>
      <c r="L2" s="67">
        <v>44113</v>
      </c>
      <c r="M2" s="67">
        <v>44112</v>
      </c>
      <c r="N2" s="67">
        <v>44111</v>
      </c>
      <c r="O2" s="67">
        <v>44110</v>
      </c>
      <c r="P2" s="67">
        <v>44109</v>
      </c>
      <c r="Q2" s="95" t="s">
        <v>2</v>
      </c>
      <c r="R2" s="95" t="s">
        <v>3</v>
      </c>
      <c r="S2" s="95" t="s">
        <v>4</v>
      </c>
      <c r="T2" s="96" t="s">
        <v>5</v>
      </c>
      <c r="V2" s="44" t="s">
        <v>2</v>
      </c>
      <c r="W2" s="44" t="s">
        <v>3</v>
      </c>
    </row>
    <row r="3" spans="1:23" ht="15.6" x14ac:dyDescent="0.3">
      <c r="A3" s="46">
        <v>8500</v>
      </c>
      <c r="B3" s="47" t="s">
        <v>6</v>
      </c>
      <c r="C3" s="68">
        <v>20</v>
      </c>
      <c r="D3" s="68">
        <v>6</v>
      </c>
      <c r="E3" s="68">
        <v>21</v>
      </c>
      <c r="F3" s="68">
        <v>13</v>
      </c>
      <c r="G3" s="68">
        <v>16</v>
      </c>
      <c r="H3" s="68">
        <v>24</v>
      </c>
      <c r="I3" s="68">
        <v>21</v>
      </c>
      <c r="J3" s="68">
        <v>3</v>
      </c>
      <c r="K3" s="68">
        <v>15</v>
      </c>
      <c r="L3" s="68">
        <v>5</v>
      </c>
      <c r="M3" s="68">
        <v>17</v>
      </c>
      <c r="N3" s="68">
        <v>10</v>
      </c>
      <c r="O3" s="68">
        <v>15</v>
      </c>
      <c r="P3" s="68">
        <v>5</v>
      </c>
      <c r="Q3" s="115">
        <f>SUM(C3:I6)</f>
        <v>200</v>
      </c>
      <c r="R3" s="118">
        <f>((SUM(C3:I6)/77109)*100000)</f>
        <v>259.37309522883191</v>
      </c>
      <c r="S3" s="115">
        <f>SUM(C3:P6)</f>
        <v>313</v>
      </c>
      <c r="T3" s="129">
        <f>((SUM(C3:P6)/77109)*100000)</f>
        <v>405.91889403312194</v>
      </c>
      <c r="V3" s="115">
        <v>282</v>
      </c>
      <c r="W3" s="118">
        <v>365.7</v>
      </c>
    </row>
    <row r="4" spans="1:23" ht="15.6" x14ac:dyDescent="0.3">
      <c r="A4" s="48">
        <v>8501</v>
      </c>
      <c r="B4" s="12" t="s">
        <v>7</v>
      </c>
      <c r="C4" s="97">
        <v>8</v>
      </c>
      <c r="D4" s="97">
        <v>6</v>
      </c>
      <c r="E4" s="97">
        <v>6</v>
      </c>
      <c r="F4" s="97">
        <v>5</v>
      </c>
      <c r="G4" s="97">
        <v>4</v>
      </c>
      <c r="H4" s="97">
        <v>4</v>
      </c>
      <c r="I4" s="97">
        <v>6</v>
      </c>
      <c r="J4" s="97">
        <v>3</v>
      </c>
      <c r="K4" s="97">
        <v>4</v>
      </c>
      <c r="L4" s="97">
        <v>2</v>
      </c>
      <c r="M4" s="97">
        <v>4</v>
      </c>
      <c r="N4" s="97">
        <v>1</v>
      </c>
      <c r="O4" s="97">
        <v>3</v>
      </c>
      <c r="P4" s="97"/>
      <c r="Q4" s="116"/>
      <c r="R4" s="119"/>
      <c r="S4" s="116"/>
      <c r="T4" s="130"/>
      <c r="V4" s="116"/>
      <c r="W4" s="119"/>
    </row>
    <row r="5" spans="1:23" ht="15.6" x14ac:dyDescent="0.3">
      <c r="A5" s="48">
        <v>8510</v>
      </c>
      <c r="B5" s="12" t="s">
        <v>8</v>
      </c>
      <c r="C5" s="97">
        <v>5</v>
      </c>
      <c r="D5" s="97">
        <v>4</v>
      </c>
      <c r="E5" s="97">
        <v>6</v>
      </c>
      <c r="F5" s="97">
        <v>3</v>
      </c>
      <c r="G5" s="97">
        <v>2</v>
      </c>
      <c r="H5" s="97">
        <v>2</v>
      </c>
      <c r="I5" s="97">
        <v>7</v>
      </c>
      <c r="J5" s="97">
        <v>2</v>
      </c>
      <c r="K5" s="97">
        <v>3</v>
      </c>
      <c r="L5" s="97">
        <v>2</v>
      </c>
      <c r="M5" s="97">
        <v>1</v>
      </c>
      <c r="N5" s="97">
        <v>3</v>
      </c>
      <c r="O5" s="97">
        <v>8</v>
      </c>
      <c r="P5" s="97">
        <v>1</v>
      </c>
      <c r="Q5" s="116"/>
      <c r="R5" s="119"/>
      <c r="S5" s="116"/>
      <c r="T5" s="130"/>
      <c r="V5" s="116"/>
      <c r="W5" s="119"/>
    </row>
    <row r="6" spans="1:23" ht="16.2" thickBot="1" x14ac:dyDescent="0.35">
      <c r="A6" s="49">
        <v>8511</v>
      </c>
      <c r="B6" s="50" t="s">
        <v>9</v>
      </c>
      <c r="C6" s="69"/>
      <c r="D6" s="69"/>
      <c r="E6" s="69"/>
      <c r="F6" s="69">
        <v>2</v>
      </c>
      <c r="G6" s="69">
        <v>4</v>
      </c>
      <c r="H6" s="69">
        <v>2</v>
      </c>
      <c r="I6" s="69">
        <v>3</v>
      </c>
      <c r="J6" s="69">
        <v>1</v>
      </c>
      <c r="K6" s="69"/>
      <c r="L6" s="69">
        <v>2</v>
      </c>
      <c r="M6" s="69"/>
      <c r="N6" s="69">
        <v>1</v>
      </c>
      <c r="O6" s="69">
        <v>2</v>
      </c>
      <c r="P6" s="69"/>
      <c r="Q6" s="117"/>
      <c r="R6" s="120"/>
      <c r="S6" s="117"/>
      <c r="T6" s="131"/>
      <c r="V6" s="117"/>
      <c r="W6" s="120"/>
    </row>
    <row r="7" spans="1:23" ht="16.2" thickBot="1" x14ac:dyDescent="0.35">
      <c r="A7" s="51">
        <v>8520</v>
      </c>
      <c r="B7" s="52" t="s">
        <v>10</v>
      </c>
      <c r="C7" s="70">
        <v>6</v>
      </c>
      <c r="D7" s="70">
        <v>3</v>
      </c>
      <c r="E7" s="70">
        <v>5</v>
      </c>
      <c r="F7" s="70">
        <v>5</v>
      </c>
      <c r="G7" s="70">
        <v>2</v>
      </c>
      <c r="H7" s="70">
        <v>6</v>
      </c>
      <c r="I7" s="70">
        <v>5</v>
      </c>
      <c r="J7" s="70">
        <v>1</v>
      </c>
      <c r="K7" s="70"/>
      <c r="L7" s="70">
        <v>1</v>
      </c>
      <c r="M7" s="70">
        <v>2</v>
      </c>
      <c r="N7" s="70">
        <v>1</v>
      </c>
      <c r="O7" s="70"/>
      <c r="P7" s="70">
        <v>1</v>
      </c>
      <c r="Q7" s="53">
        <f>SUM(C7:I7)</f>
        <v>32</v>
      </c>
      <c r="R7" s="54">
        <f>((SUM(C7:I7)/13676)*100000)</f>
        <v>233.98654577361802</v>
      </c>
      <c r="S7" s="53">
        <f>SUM(C7:P7)</f>
        <v>38</v>
      </c>
      <c r="T7" s="55">
        <f>((SUM(C7:P7)/13676)*100000)</f>
        <v>277.85902310617143</v>
      </c>
      <c r="V7" s="53">
        <v>48</v>
      </c>
      <c r="W7" s="54">
        <v>351</v>
      </c>
    </row>
    <row r="8" spans="1:23" ht="15.6" x14ac:dyDescent="0.3">
      <c r="A8" s="46">
        <v>8530</v>
      </c>
      <c r="B8" s="47" t="s">
        <v>11</v>
      </c>
      <c r="C8" s="68">
        <v>6</v>
      </c>
      <c r="D8" s="68">
        <v>2</v>
      </c>
      <c r="E8" s="68">
        <v>6</v>
      </c>
      <c r="F8" s="68">
        <v>3</v>
      </c>
      <c r="G8" s="68">
        <v>5</v>
      </c>
      <c r="H8" s="68"/>
      <c r="I8" s="68">
        <v>4</v>
      </c>
      <c r="J8" s="68">
        <v>1</v>
      </c>
      <c r="K8" s="68">
        <v>3</v>
      </c>
      <c r="L8" s="68">
        <v>5</v>
      </c>
      <c r="M8" s="68">
        <v>6</v>
      </c>
      <c r="N8" s="68">
        <v>5</v>
      </c>
      <c r="O8" s="68">
        <v>3</v>
      </c>
      <c r="P8" s="68"/>
      <c r="Q8" s="115">
        <f>SUM(C8:I9)</f>
        <v>34</v>
      </c>
      <c r="R8" s="118">
        <f>((SUM(C8:I9)/28502)*100000)</f>
        <v>119.2898743947793</v>
      </c>
      <c r="S8" s="115">
        <f>SUM(C8:P9)</f>
        <v>58</v>
      </c>
      <c r="T8" s="129">
        <f>((SUM(C8:P9)/28502)*100000)</f>
        <v>203.49449161462351</v>
      </c>
      <c r="V8" s="115">
        <v>46</v>
      </c>
      <c r="W8" s="118">
        <v>161.4</v>
      </c>
    </row>
    <row r="9" spans="1:23" ht="16.2" thickBot="1" x14ac:dyDescent="0.35">
      <c r="A9" s="49">
        <v>8531</v>
      </c>
      <c r="B9" s="50" t="s">
        <v>12</v>
      </c>
      <c r="C9" s="69">
        <v>1</v>
      </c>
      <c r="D9" s="69">
        <v>3</v>
      </c>
      <c r="E9" s="69">
        <v>1</v>
      </c>
      <c r="F9" s="69">
        <v>2</v>
      </c>
      <c r="G9" s="69">
        <v>1</v>
      </c>
      <c r="H9" s="69"/>
      <c r="I9" s="69"/>
      <c r="J9" s="69"/>
      <c r="K9" s="69"/>
      <c r="L9" s="69">
        <v>1</v>
      </c>
      <c r="M9" s="69"/>
      <c r="N9" s="69"/>
      <c r="O9" s="69"/>
      <c r="P9" s="69"/>
      <c r="Q9" s="117"/>
      <c r="R9" s="120"/>
      <c r="S9" s="117"/>
      <c r="T9" s="131"/>
      <c r="V9" s="117"/>
      <c r="W9" s="120"/>
    </row>
    <row r="10" spans="1:23" ht="16.2" thickBot="1" x14ac:dyDescent="0.35">
      <c r="A10" s="56">
        <v>8540</v>
      </c>
      <c r="B10" s="57" t="s">
        <v>13</v>
      </c>
      <c r="C10" s="70">
        <v>5</v>
      </c>
      <c r="D10" s="70">
        <v>1</v>
      </c>
      <c r="E10" s="70">
        <v>3</v>
      </c>
      <c r="F10" s="70">
        <v>4</v>
      </c>
      <c r="G10" s="70"/>
      <c r="H10" s="70">
        <v>6</v>
      </c>
      <c r="I10" s="70">
        <v>4</v>
      </c>
      <c r="J10" s="70"/>
      <c r="K10" s="70"/>
      <c r="L10" s="70"/>
      <c r="M10" s="70">
        <v>2</v>
      </c>
      <c r="N10" s="70"/>
      <c r="O10" s="70">
        <v>3</v>
      </c>
      <c r="P10" s="70"/>
      <c r="Q10" s="53">
        <f>SUM(C10:I10)</f>
        <v>23</v>
      </c>
      <c r="R10" s="54">
        <f>((SUM(C10:I10)/12078)*100000)</f>
        <v>190.42887895346911</v>
      </c>
      <c r="S10" s="53">
        <f>SUM(C10:P10)</f>
        <v>28</v>
      </c>
      <c r="T10" s="55">
        <f>((SUM(C10:P10)/12078)*100000)</f>
        <v>231.82646133465806</v>
      </c>
      <c r="V10" s="53">
        <v>22</v>
      </c>
      <c r="W10" s="54">
        <v>182.1</v>
      </c>
    </row>
    <row r="11" spans="1:23" ht="15.6" x14ac:dyDescent="0.3">
      <c r="A11" s="58">
        <v>8550</v>
      </c>
      <c r="B11" s="59" t="s">
        <v>14</v>
      </c>
      <c r="C11" s="68">
        <v>9</v>
      </c>
      <c r="D11" s="68">
        <v>6</v>
      </c>
      <c r="E11" s="68">
        <v>8</v>
      </c>
      <c r="F11" s="68">
        <v>5</v>
      </c>
      <c r="G11" s="68">
        <v>7</v>
      </c>
      <c r="H11" s="68">
        <v>6</v>
      </c>
      <c r="I11" s="68">
        <v>2</v>
      </c>
      <c r="J11" s="68"/>
      <c r="K11" s="68">
        <v>4</v>
      </c>
      <c r="L11" s="68">
        <v>3</v>
      </c>
      <c r="M11" s="68"/>
      <c r="N11" s="68"/>
      <c r="O11" s="68"/>
      <c r="P11" s="68"/>
      <c r="Q11" s="115">
        <f>SUM(C11:I15)</f>
        <v>59</v>
      </c>
      <c r="R11" s="118">
        <f>((SUM(C11:I15)/24814)*100000)</f>
        <v>237.76900137019425</v>
      </c>
      <c r="S11" s="115">
        <f>SUM(C11:P15)</f>
        <v>72</v>
      </c>
      <c r="T11" s="129">
        <f>((SUM(C11:P15)/24814)*100000)</f>
        <v>290.15878133311838</v>
      </c>
      <c r="V11" s="115">
        <v>71</v>
      </c>
      <c r="W11" s="118">
        <v>286.10000000000002</v>
      </c>
    </row>
    <row r="12" spans="1:23" ht="15.6" x14ac:dyDescent="0.3">
      <c r="A12" s="60">
        <v>8551</v>
      </c>
      <c r="B12" s="13" t="s">
        <v>15</v>
      </c>
      <c r="C12" s="97">
        <v>1</v>
      </c>
      <c r="D12" s="97"/>
      <c r="E12" s="97">
        <v>1</v>
      </c>
      <c r="F12" s="97">
        <v>3</v>
      </c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116"/>
      <c r="R12" s="119"/>
      <c r="S12" s="116"/>
      <c r="T12" s="130"/>
      <c r="V12" s="116"/>
      <c r="W12" s="119"/>
    </row>
    <row r="13" spans="1:23" ht="15.6" x14ac:dyDescent="0.3">
      <c r="A13" s="60">
        <v>8552</v>
      </c>
      <c r="B13" s="13" t="s">
        <v>16</v>
      </c>
      <c r="C13" s="97"/>
      <c r="D13" s="97"/>
      <c r="E13" s="97"/>
      <c r="F13" s="97">
        <v>2</v>
      </c>
      <c r="G13" s="97"/>
      <c r="H13" s="97"/>
      <c r="I13" s="97"/>
      <c r="J13" s="97">
        <v>1</v>
      </c>
      <c r="K13" s="97"/>
      <c r="L13" s="97"/>
      <c r="M13" s="97">
        <v>1</v>
      </c>
      <c r="N13" s="97"/>
      <c r="O13" s="97"/>
      <c r="P13" s="97"/>
      <c r="Q13" s="116"/>
      <c r="R13" s="119"/>
      <c r="S13" s="116"/>
      <c r="T13" s="130"/>
      <c r="V13" s="116"/>
      <c r="W13" s="119"/>
    </row>
    <row r="14" spans="1:23" ht="15.6" x14ac:dyDescent="0.3">
      <c r="A14" s="60">
        <v>8553</v>
      </c>
      <c r="B14" s="13" t="s">
        <v>17</v>
      </c>
      <c r="C14" s="97">
        <v>1</v>
      </c>
      <c r="D14" s="97">
        <v>1</v>
      </c>
      <c r="E14" s="97"/>
      <c r="F14" s="97">
        <v>2</v>
      </c>
      <c r="G14" s="97"/>
      <c r="H14" s="97"/>
      <c r="I14" s="97"/>
      <c r="J14" s="97"/>
      <c r="K14" s="97"/>
      <c r="L14" s="97"/>
      <c r="M14" s="97">
        <v>1</v>
      </c>
      <c r="N14" s="97"/>
      <c r="O14" s="97"/>
      <c r="P14" s="97"/>
      <c r="Q14" s="116"/>
      <c r="R14" s="119"/>
      <c r="S14" s="116"/>
      <c r="T14" s="130"/>
      <c r="V14" s="116"/>
      <c r="W14" s="119"/>
    </row>
    <row r="15" spans="1:23" ht="16.2" thickBot="1" x14ac:dyDescent="0.35">
      <c r="A15" s="61">
        <v>8554</v>
      </c>
      <c r="B15" s="62" t="s">
        <v>18</v>
      </c>
      <c r="C15" s="69">
        <v>1</v>
      </c>
      <c r="D15" s="69"/>
      <c r="E15" s="69">
        <v>2</v>
      </c>
      <c r="F15" s="69"/>
      <c r="G15" s="69">
        <v>1</v>
      </c>
      <c r="H15" s="69"/>
      <c r="I15" s="69">
        <v>1</v>
      </c>
      <c r="J15" s="69"/>
      <c r="K15" s="69">
        <v>1</v>
      </c>
      <c r="L15" s="69">
        <v>1</v>
      </c>
      <c r="M15" s="69"/>
      <c r="N15" s="69"/>
      <c r="O15" s="69">
        <v>1</v>
      </c>
      <c r="P15" s="69"/>
      <c r="Q15" s="117"/>
      <c r="R15" s="120"/>
      <c r="S15" s="117"/>
      <c r="T15" s="131"/>
      <c r="V15" s="117"/>
      <c r="W15" s="120"/>
    </row>
    <row r="16" spans="1:23" ht="16.2" thickBot="1" x14ac:dyDescent="0.35">
      <c r="A16" s="63">
        <v>8560</v>
      </c>
      <c r="B16" s="64" t="s">
        <v>19</v>
      </c>
      <c r="C16" s="70">
        <v>9</v>
      </c>
      <c r="D16" s="70">
        <v>10</v>
      </c>
      <c r="E16" s="70">
        <v>15</v>
      </c>
      <c r="F16" s="70">
        <v>10</v>
      </c>
      <c r="G16" s="70">
        <v>14</v>
      </c>
      <c r="H16" s="70">
        <v>16</v>
      </c>
      <c r="I16" s="70">
        <v>26</v>
      </c>
      <c r="J16" s="70">
        <v>7</v>
      </c>
      <c r="K16" s="70">
        <v>10</v>
      </c>
      <c r="L16" s="70">
        <v>3</v>
      </c>
      <c r="M16" s="70">
        <v>11</v>
      </c>
      <c r="N16" s="70">
        <v>11</v>
      </c>
      <c r="O16" s="70">
        <v>3</v>
      </c>
      <c r="P16" s="70">
        <v>1</v>
      </c>
      <c r="Q16" s="53">
        <f>SUM(C16:I16)</f>
        <v>100</v>
      </c>
      <c r="R16" s="54">
        <f>((SUM(C16:I16)/31579)*100000)</f>
        <v>316.66613888976855</v>
      </c>
      <c r="S16" s="53">
        <f>SUM(C16:P16)</f>
        <v>146</v>
      </c>
      <c r="T16" s="55">
        <f>((SUM(C16:P16)/31579)*100000)</f>
        <v>462.33256277906202</v>
      </c>
      <c r="V16" s="53">
        <v>110</v>
      </c>
      <c r="W16" s="54">
        <v>348.3</v>
      </c>
    </row>
    <row r="17" spans="1:23" ht="15.6" x14ac:dyDescent="0.3">
      <c r="A17" s="58">
        <v>8570</v>
      </c>
      <c r="B17" s="59" t="s">
        <v>20</v>
      </c>
      <c r="C17" s="68">
        <v>5</v>
      </c>
      <c r="D17" s="68">
        <v>4</v>
      </c>
      <c r="E17" s="68">
        <v>2</v>
      </c>
      <c r="F17" s="68">
        <v>6</v>
      </c>
      <c r="G17" s="68">
        <v>3</v>
      </c>
      <c r="H17" s="68">
        <v>3</v>
      </c>
      <c r="I17" s="68">
        <v>5</v>
      </c>
      <c r="J17" s="68">
        <v>1</v>
      </c>
      <c r="K17" s="68"/>
      <c r="L17" s="68"/>
      <c r="M17" s="68">
        <v>1</v>
      </c>
      <c r="N17" s="68">
        <v>1</v>
      </c>
      <c r="O17" s="68">
        <v>4</v>
      </c>
      <c r="P17" s="68"/>
      <c r="Q17" s="115">
        <f>SUM(C17:I20)</f>
        <v>34</v>
      </c>
      <c r="R17" s="118">
        <f>((SUM(C17:I20)/14781)*100000)</f>
        <v>230.02503213585007</v>
      </c>
      <c r="S17" s="115">
        <f>SUM(C17:P20)</f>
        <v>45</v>
      </c>
      <c r="T17" s="129">
        <f>((SUM(C17:P20)/14781)*100000)</f>
        <v>304.44489547391919</v>
      </c>
      <c r="V17" s="115">
        <v>37</v>
      </c>
      <c r="W17" s="118">
        <v>250.3</v>
      </c>
    </row>
    <row r="18" spans="1:23" ht="15.6" x14ac:dyDescent="0.3">
      <c r="A18" s="60">
        <v>8572</v>
      </c>
      <c r="B18" s="13" t="s">
        <v>21</v>
      </c>
      <c r="C18" s="97">
        <v>1</v>
      </c>
      <c r="D18" s="97"/>
      <c r="E18" s="97"/>
      <c r="F18" s="97"/>
      <c r="G18" s="97">
        <v>1</v>
      </c>
      <c r="H18" s="97"/>
      <c r="I18" s="97"/>
      <c r="J18" s="97">
        <v>1</v>
      </c>
      <c r="K18" s="97"/>
      <c r="L18" s="97"/>
      <c r="M18" s="97"/>
      <c r="N18" s="97">
        <v>1</v>
      </c>
      <c r="O18" s="97"/>
      <c r="P18" s="97"/>
      <c r="Q18" s="116"/>
      <c r="R18" s="119"/>
      <c r="S18" s="116"/>
      <c r="T18" s="130"/>
      <c r="V18" s="116"/>
      <c r="W18" s="119"/>
    </row>
    <row r="19" spans="1:23" ht="15.6" x14ac:dyDescent="0.3">
      <c r="A19" s="60">
        <v>8573</v>
      </c>
      <c r="B19" s="13" t="s">
        <v>22</v>
      </c>
      <c r="C19" s="97"/>
      <c r="D19" s="97">
        <v>2</v>
      </c>
      <c r="E19" s="97"/>
      <c r="F19" s="97"/>
      <c r="G19" s="97"/>
      <c r="H19" s="97">
        <v>2</v>
      </c>
      <c r="I19" s="97"/>
      <c r="J19" s="97"/>
      <c r="K19" s="97"/>
      <c r="L19" s="97"/>
      <c r="M19" s="97"/>
      <c r="N19" s="97"/>
      <c r="O19" s="97"/>
      <c r="P19" s="97"/>
      <c r="Q19" s="116"/>
      <c r="R19" s="119"/>
      <c r="S19" s="116"/>
      <c r="T19" s="130"/>
      <c r="V19" s="116"/>
      <c r="W19" s="119"/>
    </row>
    <row r="20" spans="1:23" ht="16.2" thickBot="1" x14ac:dyDescent="0.35">
      <c r="A20" s="61">
        <v>8570</v>
      </c>
      <c r="B20" s="62" t="s">
        <v>23</v>
      </c>
      <c r="C20" s="69"/>
      <c r="D20" s="69"/>
      <c r="E20" s="69"/>
      <c r="F20" s="69"/>
      <c r="G20" s="69"/>
      <c r="H20" s="69"/>
      <c r="I20" s="69"/>
      <c r="J20" s="69"/>
      <c r="K20" s="69"/>
      <c r="L20" s="69">
        <v>2</v>
      </c>
      <c r="M20" s="69"/>
      <c r="N20" s="69"/>
      <c r="O20" s="69"/>
      <c r="P20" s="69"/>
      <c r="Q20" s="117"/>
      <c r="R20" s="120"/>
      <c r="S20" s="117"/>
      <c r="T20" s="131"/>
      <c r="V20" s="117"/>
      <c r="W20" s="120"/>
    </row>
    <row r="21" spans="1:23" ht="15.6" x14ac:dyDescent="0.3">
      <c r="A21" s="58">
        <v>8580</v>
      </c>
      <c r="B21" s="59" t="s">
        <v>61</v>
      </c>
      <c r="C21" s="68">
        <v>2</v>
      </c>
      <c r="D21" s="68"/>
      <c r="E21" s="68">
        <v>1</v>
      </c>
      <c r="F21" s="68"/>
      <c r="G21" s="68">
        <v>1</v>
      </c>
      <c r="H21" s="68">
        <v>5</v>
      </c>
      <c r="I21" s="68">
        <v>2</v>
      </c>
      <c r="J21" s="68">
        <v>5</v>
      </c>
      <c r="K21" s="68">
        <v>1</v>
      </c>
      <c r="L21" s="68">
        <v>2</v>
      </c>
      <c r="M21" s="68">
        <v>1</v>
      </c>
      <c r="N21" s="68">
        <v>1</v>
      </c>
      <c r="O21" s="68">
        <v>1</v>
      </c>
      <c r="P21" s="68">
        <v>1</v>
      </c>
      <c r="Q21" s="115">
        <f>SUM(C21:I24)</f>
        <v>11</v>
      </c>
      <c r="R21" s="118">
        <f>((SUM(C21:I24)/10206)*100000)</f>
        <v>107.77973740936704</v>
      </c>
      <c r="S21" s="115">
        <f>SUM(C21:P24)</f>
        <v>26</v>
      </c>
      <c r="T21" s="129">
        <f>((SUM(C21:P24)/10206)*100000)</f>
        <v>254.75210660395845</v>
      </c>
      <c r="V21" s="115">
        <v>14</v>
      </c>
      <c r="W21" s="118">
        <v>137.19999999999999</v>
      </c>
    </row>
    <row r="22" spans="1:23" ht="15.6" x14ac:dyDescent="0.3">
      <c r="A22" s="60">
        <v>8581</v>
      </c>
      <c r="B22" s="13" t="s">
        <v>62</v>
      </c>
      <c r="C22" s="97"/>
      <c r="D22" s="97"/>
      <c r="E22" s="97"/>
      <c r="F22" s="97"/>
      <c r="G22" s="97"/>
      <c r="H22" s="97"/>
      <c r="I22" s="97"/>
      <c r="J22" s="97"/>
      <c r="K22" s="97">
        <v>1</v>
      </c>
      <c r="L22" s="97"/>
      <c r="M22" s="97"/>
      <c r="N22" s="97"/>
      <c r="O22" s="97">
        <v>1</v>
      </c>
      <c r="P22" s="97"/>
      <c r="Q22" s="116"/>
      <c r="R22" s="119"/>
      <c r="S22" s="116"/>
      <c r="T22" s="130"/>
      <c r="V22" s="116"/>
      <c r="W22" s="119"/>
    </row>
    <row r="23" spans="1:23" ht="15.6" x14ac:dyDescent="0.3">
      <c r="A23" s="60">
        <v>8582</v>
      </c>
      <c r="B23" s="13" t="s">
        <v>26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>
        <v>1</v>
      </c>
      <c r="Q23" s="116"/>
      <c r="R23" s="119"/>
      <c r="S23" s="116"/>
      <c r="T23" s="130"/>
      <c r="V23" s="116"/>
      <c r="W23" s="119"/>
    </row>
    <row r="24" spans="1:23" ht="16.2" thickBot="1" x14ac:dyDescent="0.35">
      <c r="A24" s="61">
        <v>8583</v>
      </c>
      <c r="B24" s="62" t="s">
        <v>27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117"/>
      <c r="R24" s="120"/>
      <c r="S24" s="117"/>
      <c r="T24" s="131"/>
      <c r="V24" s="117"/>
      <c r="W24" s="120"/>
    </row>
    <row r="25" spans="1:23" ht="16.2" thickBot="1" x14ac:dyDescent="0.35">
      <c r="A25" s="56">
        <v>8587</v>
      </c>
      <c r="B25" s="57" t="s">
        <v>28</v>
      </c>
      <c r="C25" s="70">
        <v>2</v>
      </c>
      <c r="D25" s="70">
        <v>2</v>
      </c>
      <c r="E25" s="70">
        <v>3</v>
      </c>
      <c r="F25" s="70">
        <v>2</v>
      </c>
      <c r="G25" s="70"/>
      <c r="H25" s="70">
        <v>1</v>
      </c>
      <c r="I25" s="70">
        <v>1</v>
      </c>
      <c r="J25" s="70"/>
      <c r="K25" s="70">
        <v>1</v>
      </c>
      <c r="L25" s="70">
        <v>1</v>
      </c>
      <c r="M25" s="70">
        <v>1</v>
      </c>
      <c r="N25" s="70"/>
      <c r="O25" s="70"/>
      <c r="P25" s="70">
        <v>1</v>
      </c>
      <c r="Q25" s="53">
        <f>SUM(C25:I25)</f>
        <v>11</v>
      </c>
      <c r="R25" s="54">
        <f>((SUM(C25:I25)/2071)*100000)</f>
        <v>531.14437469821337</v>
      </c>
      <c r="S25" s="53">
        <f>SUM(C25:P25)</f>
        <v>15</v>
      </c>
      <c r="T25" s="55">
        <f>((SUM(C25:P25)/2071)*100000)</f>
        <v>724.28778367938196</v>
      </c>
      <c r="V25" s="53">
        <v>19</v>
      </c>
      <c r="W25" s="54">
        <v>917.4</v>
      </c>
    </row>
    <row r="26" spans="1:23" ht="16.2" thickBot="1" x14ac:dyDescent="0.35">
      <c r="A26" s="56">
        <v>8710</v>
      </c>
      <c r="B26" s="57" t="s">
        <v>29</v>
      </c>
      <c r="C26" s="70">
        <v>4</v>
      </c>
      <c r="D26" s="70">
        <v>6</v>
      </c>
      <c r="E26" s="70">
        <v>7</v>
      </c>
      <c r="F26" s="70"/>
      <c r="G26" s="70">
        <v>5</v>
      </c>
      <c r="H26" s="70">
        <v>7</v>
      </c>
      <c r="I26" s="70"/>
      <c r="J26" s="70">
        <v>1</v>
      </c>
      <c r="K26" s="70">
        <v>3</v>
      </c>
      <c r="L26" s="70"/>
      <c r="M26" s="70">
        <v>1</v>
      </c>
      <c r="N26" s="70">
        <v>1</v>
      </c>
      <c r="O26" s="70"/>
      <c r="P26" s="70"/>
      <c r="Q26" s="53">
        <f>SUM(C26:I26)</f>
        <v>29</v>
      </c>
      <c r="R26" s="54">
        <f>((SUM(C26:I26)/9833)*100000)</f>
        <v>294.9252517034476</v>
      </c>
      <c r="S26" s="53">
        <f>SUM(C26:P26)</f>
        <v>35</v>
      </c>
      <c r="T26" s="55">
        <f>((SUM(C26:P26)/9833)*100000)</f>
        <v>355.94426929726433</v>
      </c>
      <c r="V26" s="53">
        <v>39</v>
      </c>
      <c r="W26" s="54">
        <v>396.6</v>
      </c>
    </row>
    <row r="27" spans="1:23" ht="15.6" x14ac:dyDescent="0.3">
      <c r="A27" s="58">
        <v>8790</v>
      </c>
      <c r="B27" s="59" t="s">
        <v>30</v>
      </c>
      <c r="C27" s="68">
        <v>12</v>
      </c>
      <c r="D27" s="68">
        <v>19</v>
      </c>
      <c r="E27" s="68">
        <v>13</v>
      </c>
      <c r="F27" s="68">
        <v>18</v>
      </c>
      <c r="G27" s="68">
        <v>25</v>
      </c>
      <c r="H27" s="68">
        <v>20</v>
      </c>
      <c r="I27" s="68">
        <v>5</v>
      </c>
      <c r="J27" s="68">
        <v>2</v>
      </c>
      <c r="K27" s="68">
        <v>3</v>
      </c>
      <c r="L27" s="68">
        <v>5</v>
      </c>
      <c r="M27" s="68">
        <v>8</v>
      </c>
      <c r="N27" s="68">
        <v>4</v>
      </c>
      <c r="O27" s="68">
        <v>1</v>
      </c>
      <c r="P27" s="68">
        <v>5</v>
      </c>
      <c r="Q27" s="115">
        <f>SUM(C27:I30)</f>
        <v>153</v>
      </c>
      <c r="R27" s="118">
        <f>((SUM(C27:I30)/38350)*100000)</f>
        <v>398.95697522816164</v>
      </c>
      <c r="S27" s="115">
        <f>SUM(C27:P30)</f>
        <v>193</v>
      </c>
      <c r="T27" s="129">
        <f>((SUM(C27:P30)/38350)*100000)</f>
        <v>503.25945241199474</v>
      </c>
      <c r="V27" s="115">
        <v>185</v>
      </c>
      <c r="W27" s="118">
        <v>482.4</v>
      </c>
    </row>
    <row r="28" spans="1:23" ht="15.6" x14ac:dyDescent="0.3">
      <c r="A28" s="60">
        <v>8791</v>
      </c>
      <c r="B28" s="13" t="s">
        <v>31</v>
      </c>
      <c r="C28" s="97">
        <v>2</v>
      </c>
      <c r="D28" s="97">
        <v>2</v>
      </c>
      <c r="E28" s="97">
        <v>6</v>
      </c>
      <c r="F28" s="97">
        <v>1</v>
      </c>
      <c r="G28" s="97">
        <v>2</v>
      </c>
      <c r="H28" s="97">
        <v>1</v>
      </c>
      <c r="I28" s="97">
        <v>1</v>
      </c>
      <c r="J28" s="97">
        <v>2</v>
      </c>
      <c r="K28" s="97"/>
      <c r="L28" s="97"/>
      <c r="M28" s="97"/>
      <c r="N28" s="97">
        <v>1</v>
      </c>
      <c r="O28" s="97"/>
      <c r="P28" s="97"/>
      <c r="Q28" s="116"/>
      <c r="R28" s="119"/>
      <c r="S28" s="116"/>
      <c r="T28" s="130"/>
      <c r="V28" s="116"/>
      <c r="W28" s="119"/>
    </row>
    <row r="29" spans="1:23" ht="15.6" x14ac:dyDescent="0.3">
      <c r="A29" s="60">
        <v>8792</v>
      </c>
      <c r="B29" s="13" t="s">
        <v>32</v>
      </c>
      <c r="C29" s="97">
        <v>3</v>
      </c>
      <c r="D29" s="97">
        <v>9</v>
      </c>
      <c r="E29" s="97"/>
      <c r="F29" s="97">
        <v>1</v>
      </c>
      <c r="G29" s="97"/>
      <c r="H29" s="97">
        <v>2</v>
      </c>
      <c r="I29" s="97"/>
      <c r="J29" s="97"/>
      <c r="K29" s="97">
        <v>1</v>
      </c>
      <c r="L29" s="97">
        <v>1</v>
      </c>
      <c r="M29" s="97">
        <v>1</v>
      </c>
      <c r="N29" s="97"/>
      <c r="O29" s="97"/>
      <c r="P29" s="97">
        <v>1</v>
      </c>
      <c r="Q29" s="116"/>
      <c r="R29" s="119"/>
      <c r="S29" s="116"/>
      <c r="T29" s="130"/>
      <c r="V29" s="116"/>
      <c r="W29" s="119"/>
    </row>
    <row r="30" spans="1:23" ht="16.2" thickBot="1" x14ac:dyDescent="0.35">
      <c r="A30" s="61">
        <v>8793</v>
      </c>
      <c r="B30" s="62" t="s">
        <v>33</v>
      </c>
      <c r="C30" s="69"/>
      <c r="D30" s="69">
        <v>1</v>
      </c>
      <c r="E30" s="69">
        <v>1</v>
      </c>
      <c r="F30" s="69">
        <v>3</v>
      </c>
      <c r="G30" s="69">
        <v>3</v>
      </c>
      <c r="H30" s="69">
        <v>2</v>
      </c>
      <c r="I30" s="69">
        <v>1</v>
      </c>
      <c r="J30" s="69"/>
      <c r="K30" s="69">
        <v>5</v>
      </c>
      <c r="L30" s="69"/>
      <c r="M30" s="69"/>
      <c r="N30" s="69"/>
      <c r="O30" s="69"/>
      <c r="P30" s="69"/>
      <c r="Q30" s="117"/>
      <c r="R30" s="120"/>
      <c r="S30" s="117"/>
      <c r="T30" s="131"/>
      <c r="V30" s="117"/>
      <c r="W30" s="120"/>
    </row>
    <row r="31" spans="1:23" ht="16.2" thickBot="1" x14ac:dyDescent="0.35">
      <c r="A31" s="66">
        <v>8860</v>
      </c>
      <c r="B31" s="65" t="s">
        <v>34</v>
      </c>
      <c r="C31" s="71"/>
      <c r="D31" s="71">
        <v>2</v>
      </c>
      <c r="E31" s="71">
        <v>7</v>
      </c>
      <c r="F31" s="71">
        <v>1</v>
      </c>
      <c r="G31" s="71">
        <v>2</v>
      </c>
      <c r="H31" s="71">
        <v>7</v>
      </c>
      <c r="I31" s="71">
        <v>5</v>
      </c>
      <c r="J31" s="71"/>
      <c r="K31" s="71">
        <v>2</v>
      </c>
      <c r="L31" s="71"/>
      <c r="M31" s="71">
        <v>2</v>
      </c>
      <c r="N31" s="71">
        <v>3</v>
      </c>
      <c r="O31" s="71">
        <v>5</v>
      </c>
      <c r="P31" s="71"/>
      <c r="Q31" s="98">
        <f>SUM(C31:I31)</f>
        <v>24</v>
      </c>
      <c r="R31" s="99">
        <f>((SUM(C31:I31)/5787)*100000)</f>
        <v>414.72265422498702</v>
      </c>
      <c r="S31" s="98">
        <f>SUM(C31:P31)</f>
        <v>36</v>
      </c>
      <c r="T31" s="100">
        <f>((SUM(C31:P31)/5787)*100000)</f>
        <v>622.08398133748051</v>
      </c>
      <c r="V31" s="98">
        <v>22</v>
      </c>
      <c r="W31" s="99">
        <v>380.2</v>
      </c>
    </row>
    <row r="32" spans="1:23" ht="16.2" thickBot="1" x14ac:dyDescent="0.35">
      <c r="A32" s="63">
        <v>8930</v>
      </c>
      <c r="B32" s="64" t="s">
        <v>35</v>
      </c>
      <c r="C32" s="70">
        <v>17</v>
      </c>
      <c r="D32" s="70">
        <v>14</v>
      </c>
      <c r="E32" s="70">
        <v>20</v>
      </c>
      <c r="F32" s="70">
        <v>19</v>
      </c>
      <c r="G32" s="70">
        <v>27</v>
      </c>
      <c r="H32" s="70">
        <v>31</v>
      </c>
      <c r="I32" s="70">
        <v>14</v>
      </c>
      <c r="J32" s="70">
        <v>9</v>
      </c>
      <c r="K32" s="70">
        <v>21</v>
      </c>
      <c r="L32" s="70">
        <v>27</v>
      </c>
      <c r="M32" s="70">
        <v>19</v>
      </c>
      <c r="N32" s="70">
        <v>13</v>
      </c>
      <c r="O32" s="70">
        <v>8</v>
      </c>
      <c r="P32" s="70">
        <v>1</v>
      </c>
      <c r="Q32" s="53">
        <f>SUM(C32:I32)</f>
        <v>142</v>
      </c>
      <c r="R32" s="54">
        <f>((SUM(C32:I32)/33540)*100000)</f>
        <v>423.37507453786526</v>
      </c>
      <c r="S32" s="53">
        <f>SUM(C32:P32)</f>
        <v>240</v>
      </c>
      <c r="T32" s="55">
        <f>((SUM(C32:P32)/33540)*100000)</f>
        <v>715.56350626118069</v>
      </c>
      <c r="V32" s="53">
        <v>248</v>
      </c>
      <c r="W32" s="54">
        <v>739.4</v>
      </c>
    </row>
    <row r="33" spans="1:23" ht="16.2" thickBot="1" x14ac:dyDescent="0.35">
      <c r="A33" s="63">
        <v>8940</v>
      </c>
      <c r="B33" s="64" t="s">
        <v>36</v>
      </c>
      <c r="C33" s="70">
        <v>5</v>
      </c>
      <c r="D33" s="70">
        <v>3</v>
      </c>
      <c r="E33" s="70"/>
      <c r="F33" s="70">
        <v>4</v>
      </c>
      <c r="G33" s="70">
        <v>4</v>
      </c>
      <c r="H33" s="70">
        <v>8</v>
      </c>
      <c r="I33" s="70">
        <v>6</v>
      </c>
      <c r="J33" s="70">
        <v>3</v>
      </c>
      <c r="K33" s="70">
        <v>10</v>
      </c>
      <c r="L33" s="70">
        <v>3</v>
      </c>
      <c r="M33" s="70">
        <v>12</v>
      </c>
      <c r="N33" s="70">
        <v>6</v>
      </c>
      <c r="O33" s="70">
        <v>2</v>
      </c>
      <c r="P33" s="70">
        <v>1</v>
      </c>
      <c r="Q33" s="53">
        <f>SUM(C33:I33)</f>
        <v>30</v>
      </c>
      <c r="R33" s="54">
        <f>((SUM(C33:I33)/18909)*100000)</f>
        <v>158.65460891638901</v>
      </c>
      <c r="S33" s="53">
        <f>SUM(C33:P33)</f>
        <v>67</v>
      </c>
      <c r="T33" s="55">
        <f>((SUM(C33:P33)/18909)*100000)</f>
        <v>354.32862657993547</v>
      </c>
      <c r="V33" s="53">
        <v>66</v>
      </c>
      <c r="W33" s="54">
        <v>349</v>
      </c>
    </row>
    <row r="34" spans="1:23" x14ac:dyDescent="0.3">
      <c r="A34" s="7"/>
      <c r="B34" s="8" t="s">
        <v>37</v>
      </c>
      <c r="C34" s="8">
        <f t="shared" ref="C34:Q34" si="0">SUM(C3:C33)</f>
        <v>125</v>
      </c>
      <c r="D34" s="8">
        <f t="shared" si="0"/>
        <v>106</v>
      </c>
      <c r="E34" s="8">
        <f t="shared" si="0"/>
        <v>134</v>
      </c>
      <c r="F34" s="8">
        <f t="shared" si="0"/>
        <v>114</v>
      </c>
      <c r="G34" s="8">
        <f t="shared" si="0"/>
        <v>129</v>
      </c>
      <c r="H34" s="8">
        <f t="shared" si="0"/>
        <v>155</v>
      </c>
      <c r="I34" s="8">
        <f t="shared" si="0"/>
        <v>119</v>
      </c>
      <c r="J34" s="8">
        <f t="shared" si="0"/>
        <v>43</v>
      </c>
      <c r="K34" s="8">
        <f t="shared" si="0"/>
        <v>88</v>
      </c>
      <c r="L34" s="8">
        <f t="shared" si="0"/>
        <v>66</v>
      </c>
      <c r="M34" s="8">
        <f t="shared" si="0"/>
        <v>91</v>
      </c>
      <c r="N34" s="8">
        <f t="shared" si="0"/>
        <v>63</v>
      </c>
      <c r="O34" s="8">
        <f t="shared" si="0"/>
        <v>60</v>
      </c>
      <c r="P34" s="8">
        <f t="shared" si="0"/>
        <v>19</v>
      </c>
      <c r="Q34" s="104">
        <f t="shared" si="0"/>
        <v>882</v>
      </c>
      <c r="R34" s="102"/>
      <c r="S34" s="104">
        <f>SUM(S3:S33)</f>
        <v>1312</v>
      </c>
      <c r="T34" s="1"/>
      <c r="V34" s="104">
        <f>SUM(V3:V33)</f>
        <v>1209</v>
      </c>
      <c r="W34" s="102"/>
    </row>
    <row r="35" spans="1:23" x14ac:dyDescent="0.3">
      <c r="A35" s="125" t="s">
        <v>38</v>
      </c>
      <c r="B35" s="126"/>
      <c r="C35" s="2">
        <f t="shared" ref="C35:Q35" si="1">SUM(C3:C9)</f>
        <v>46</v>
      </c>
      <c r="D35" s="2">
        <f t="shared" si="1"/>
        <v>24</v>
      </c>
      <c r="E35" s="2">
        <f t="shared" si="1"/>
        <v>45</v>
      </c>
      <c r="F35" s="2">
        <f t="shared" si="1"/>
        <v>33</v>
      </c>
      <c r="G35" s="2">
        <f t="shared" si="1"/>
        <v>34</v>
      </c>
      <c r="H35" s="2">
        <f t="shared" si="1"/>
        <v>38</v>
      </c>
      <c r="I35" s="2">
        <f t="shared" si="1"/>
        <v>46</v>
      </c>
      <c r="J35" s="2">
        <f t="shared" si="1"/>
        <v>11</v>
      </c>
      <c r="K35" s="2">
        <f t="shared" si="1"/>
        <v>25</v>
      </c>
      <c r="L35" s="2">
        <f t="shared" si="1"/>
        <v>18</v>
      </c>
      <c r="M35" s="2">
        <f t="shared" si="1"/>
        <v>30</v>
      </c>
      <c r="N35" s="2">
        <f t="shared" si="1"/>
        <v>21</v>
      </c>
      <c r="O35" s="2">
        <f t="shared" si="1"/>
        <v>31</v>
      </c>
      <c r="P35" s="2">
        <f t="shared" si="1"/>
        <v>7</v>
      </c>
      <c r="Q35" s="36">
        <f t="shared" si="1"/>
        <v>266</v>
      </c>
      <c r="R35" s="102"/>
      <c r="S35" s="36">
        <f>SUM(S3:S9)</f>
        <v>409</v>
      </c>
      <c r="T35" s="42"/>
    </row>
    <row r="36" spans="1:23" x14ac:dyDescent="0.3">
      <c r="A36" s="127" t="s">
        <v>39</v>
      </c>
      <c r="B36" s="128"/>
      <c r="C36" s="2">
        <f>SUM(C10:C15,C17:C30)</f>
        <v>48</v>
      </c>
      <c r="D36" s="2">
        <f t="shared" ref="D36:Q36" si="2">SUM(D10:D15,D17:D30)</f>
        <v>53</v>
      </c>
      <c r="E36" s="2">
        <f t="shared" si="2"/>
        <v>47</v>
      </c>
      <c r="F36" s="2">
        <f t="shared" si="2"/>
        <v>47</v>
      </c>
      <c r="G36" s="2">
        <f t="shared" si="2"/>
        <v>48</v>
      </c>
      <c r="H36" s="2">
        <f t="shared" si="2"/>
        <v>55</v>
      </c>
      <c r="I36" s="2">
        <f t="shared" si="2"/>
        <v>22</v>
      </c>
      <c r="J36" s="2">
        <f>SUM(J10:J15,J17:J30)</f>
        <v>13</v>
      </c>
      <c r="K36" s="2">
        <f t="shared" ref="K36:P36" si="3">SUM(K10:K15,K17:K30)</f>
        <v>20</v>
      </c>
      <c r="L36" s="2">
        <f t="shared" si="3"/>
        <v>15</v>
      </c>
      <c r="M36" s="2">
        <f t="shared" si="3"/>
        <v>17</v>
      </c>
      <c r="N36" s="2">
        <f t="shared" si="3"/>
        <v>9</v>
      </c>
      <c r="O36" s="2">
        <f t="shared" si="3"/>
        <v>11</v>
      </c>
      <c r="P36" s="2">
        <f t="shared" si="3"/>
        <v>9</v>
      </c>
      <c r="Q36" s="38">
        <f t="shared" si="2"/>
        <v>320</v>
      </c>
      <c r="R36" s="102"/>
      <c r="S36" s="38">
        <f>SUM(S10:S15,S17:S30)</f>
        <v>414</v>
      </c>
      <c r="T36" s="42"/>
    </row>
    <row r="37" spans="1:23" x14ac:dyDescent="0.3">
      <c r="A37" s="132" t="s">
        <v>40</v>
      </c>
      <c r="B37" s="133"/>
      <c r="C37" s="2">
        <f>SUM(C32,C33,C16)</f>
        <v>31</v>
      </c>
      <c r="D37" s="2">
        <f t="shared" ref="D37:Q37" si="4">SUM(D32,D33,D16)</f>
        <v>27</v>
      </c>
      <c r="E37" s="2">
        <f t="shared" si="4"/>
        <v>35</v>
      </c>
      <c r="F37" s="2">
        <f t="shared" si="4"/>
        <v>33</v>
      </c>
      <c r="G37" s="2">
        <f t="shared" si="4"/>
        <v>45</v>
      </c>
      <c r="H37" s="2">
        <f t="shared" si="4"/>
        <v>55</v>
      </c>
      <c r="I37" s="2">
        <f t="shared" si="4"/>
        <v>46</v>
      </c>
      <c r="J37" s="2">
        <f>SUM(J32,J33,J16)</f>
        <v>19</v>
      </c>
      <c r="K37" s="2">
        <f t="shared" ref="K37:P37" si="5">SUM(K32,K33,K16)</f>
        <v>41</v>
      </c>
      <c r="L37" s="2">
        <f t="shared" si="5"/>
        <v>33</v>
      </c>
      <c r="M37" s="2">
        <f t="shared" si="5"/>
        <v>42</v>
      </c>
      <c r="N37" s="2">
        <f t="shared" si="5"/>
        <v>30</v>
      </c>
      <c r="O37" s="2">
        <f t="shared" si="5"/>
        <v>13</v>
      </c>
      <c r="P37" s="2">
        <f t="shared" si="5"/>
        <v>3</v>
      </c>
      <c r="Q37" s="37">
        <f t="shared" si="4"/>
        <v>272</v>
      </c>
      <c r="R37" s="102"/>
      <c r="S37" s="37">
        <f>SUM(S32,S33,S16)</f>
        <v>453</v>
      </c>
      <c r="T37" s="42"/>
    </row>
    <row r="38" spans="1:23" ht="15" thickBot="1" x14ac:dyDescent="0.35">
      <c r="T38" s="1"/>
    </row>
    <row r="39" spans="1:23" ht="15" thickBot="1" x14ac:dyDescent="0.35">
      <c r="A39" s="135" t="s">
        <v>41</v>
      </c>
      <c r="B39" s="141"/>
      <c r="C39" s="142">
        <f>((SUM(C34:I34)/321235)*100000)</f>
        <v>274.5653493548337</v>
      </c>
      <c r="D39" s="143"/>
      <c r="T39" s="1"/>
    </row>
    <row r="40" spans="1:23" x14ac:dyDescent="0.3">
      <c r="A40" s="138" t="s">
        <v>42</v>
      </c>
      <c r="B40" s="138"/>
      <c r="C40" s="138"/>
      <c r="D40" s="138"/>
      <c r="E40" s="138"/>
      <c r="F40" s="138"/>
      <c r="G40" s="138"/>
      <c r="H40" s="138"/>
      <c r="I40" s="138"/>
      <c r="T40" s="1"/>
    </row>
    <row r="41" spans="1:23" ht="15" thickBot="1" x14ac:dyDescent="0.35">
      <c r="A41" s="137" t="s">
        <v>43</v>
      </c>
      <c r="B41" s="137"/>
      <c r="C41" s="137"/>
      <c r="D41" s="137"/>
      <c r="E41" s="137"/>
      <c r="F41" s="137"/>
      <c r="G41" s="137"/>
      <c r="H41" s="137"/>
      <c r="I41" s="137"/>
      <c r="T41" s="1"/>
    </row>
    <row r="42" spans="1:23" ht="15" thickBot="1" x14ac:dyDescent="0.35">
      <c r="A42" s="135" t="s">
        <v>44</v>
      </c>
      <c r="B42" s="136"/>
      <c r="C42" s="139">
        <f>((SUM(C34:P34)/321235)*100000)</f>
        <v>408.42373962986596</v>
      </c>
      <c r="D42" s="140"/>
      <c r="T42" s="1"/>
    </row>
    <row r="43" spans="1:23" x14ac:dyDescent="0.3">
      <c r="A43" s="138" t="s">
        <v>45</v>
      </c>
      <c r="B43" s="138"/>
      <c r="C43" s="138"/>
      <c r="D43" s="138"/>
      <c r="E43" s="138"/>
      <c r="F43" s="138"/>
      <c r="G43" s="138"/>
      <c r="H43" s="138"/>
      <c r="I43" s="138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"/>
    </row>
  </sheetData>
  <mergeCells count="49">
    <mergeCell ref="A41:I41"/>
    <mergeCell ref="A42:B42"/>
    <mergeCell ref="C42:D42"/>
    <mergeCell ref="A43:I43"/>
    <mergeCell ref="A35:B35"/>
    <mergeCell ref="A36:B36"/>
    <mergeCell ref="A37:B37"/>
    <mergeCell ref="A39:B39"/>
    <mergeCell ref="C39:D39"/>
    <mergeCell ref="A40:I40"/>
    <mergeCell ref="Q21:Q24"/>
    <mergeCell ref="R21:R24"/>
    <mergeCell ref="S21:S24"/>
    <mergeCell ref="T21:T24"/>
    <mergeCell ref="Q27:Q30"/>
    <mergeCell ref="R27:R30"/>
    <mergeCell ref="S27:S30"/>
    <mergeCell ref="T27:T30"/>
    <mergeCell ref="R11:R15"/>
    <mergeCell ref="S11:S15"/>
    <mergeCell ref="T11:T15"/>
    <mergeCell ref="Q17:Q20"/>
    <mergeCell ref="R17:R20"/>
    <mergeCell ref="S17:S20"/>
    <mergeCell ref="T17:T20"/>
    <mergeCell ref="V27:V30"/>
    <mergeCell ref="W27:W30"/>
    <mergeCell ref="W3:W6"/>
    <mergeCell ref="V8:V9"/>
    <mergeCell ref="W8:W9"/>
    <mergeCell ref="V11:V15"/>
    <mergeCell ref="W11:W15"/>
    <mergeCell ref="V3:V6"/>
    <mergeCell ref="A1:T1"/>
    <mergeCell ref="V1:W1"/>
    <mergeCell ref="V17:V20"/>
    <mergeCell ref="W17:W20"/>
    <mergeCell ref="V21:V24"/>
    <mergeCell ref="W21:W24"/>
    <mergeCell ref="Q8:Q9"/>
    <mergeCell ref="R8:R9"/>
    <mergeCell ref="S8:S9"/>
    <mergeCell ref="T8:T9"/>
    <mergeCell ref="A2:B2"/>
    <mergeCell ref="Q3:Q6"/>
    <mergeCell ref="R3:R6"/>
    <mergeCell ref="S3:S6"/>
    <mergeCell ref="T3:T6"/>
    <mergeCell ref="Q11:Q15"/>
  </mergeCells>
  <conditionalFormatting sqref="R3:R33 T3:T33 C39 C42">
    <cfRule type="cellIs" dxfId="55" priority="6" operator="equal">
      <formula>0</formula>
    </cfRule>
  </conditionalFormatting>
  <conditionalFormatting sqref="T3:T33 C42">
    <cfRule type="cellIs" dxfId="54" priority="7" operator="between">
      <formula>0.01</formula>
      <formula>49.99</formula>
    </cfRule>
    <cfRule type="cellIs" dxfId="53" priority="8" operator="greaterThan">
      <formula>50</formula>
    </cfRule>
  </conditionalFormatting>
  <conditionalFormatting sqref="R3:R33 C39">
    <cfRule type="cellIs" dxfId="52" priority="4" operator="greaterThan">
      <formula>20</formula>
    </cfRule>
    <cfRule type="cellIs" dxfId="51" priority="5" operator="between">
      <formula>0.01</formula>
      <formula>19.99</formula>
    </cfRule>
  </conditionalFormatting>
  <conditionalFormatting sqref="W3:W33">
    <cfRule type="cellIs" dxfId="50" priority="1" operator="greaterThan">
      <formula>20</formula>
    </cfRule>
    <cfRule type="cellIs" dxfId="49" priority="2" operator="between">
      <formula>0.01</formula>
      <formula>19.99</formula>
    </cfRule>
  </conditionalFormatting>
  <conditionalFormatting sqref="W3:W33">
    <cfRule type="cellIs" dxfId="48" priority="3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7" sqref="D7"/>
    </sheetView>
  </sheetViews>
  <sheetFormatPr defaultRowHeight="14.4" x14ac:dyDescent="0.3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4"/>
  <sheetViews>
    <sheetView topLeftCell="A4" zoomScale="70" zoomScaleNormal="70" workbookViewId="0">
      <selection activeCell="K21" sqref="K21:K24"/>
    </sheetView>
  </sheetViews>
  <sheetFormatPr defaultRowHeight="14.4" x14ac:dyDescent="0.3"/>
  <cols>
    <col min="2" max="2" width="35.44140625" customWidth="1"/>
    <col min="3" max="9" width="8.6640625" customWidth="1"/>
    <col min="10" max="10" width="6.33203125" customWidth="1"/>
    <col min="11" max="11" width="18.5546875" customWidth="1"/>
    <col min="14" max="14" width="35.44140625" customWidth="1"/>
    <col min="15" max="21" width="8.6640625" customWidth="1"/>
    <col min="22" max="22" width="6.33203125" customWidth="1"/>
    <col min="23" max="23" width="18.5546875" customWidth="1"/>
  </cols>
  <sheetData>
    <row r="1" spans="1:23" x14ac:dyDescent="0.3">
      <c r="A1" s="187" t="s">
        <v>69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M1" s="187" t="s">
        <v>70</v>
      </c>
      <c r="N1" s="187"/>
      <c r="O1" s="187"/>
      <c r="P1" s="187"/>
      <c r="Q1" s="187"/>
      <c r="R1" s="187"/>
      <c r="S1" s="187"/>
      <c r="T1" s="187"/>
      <c r="U1" s="187"/>
      <c r="V1" s="187"/>
      <c r="W1" s="187"/>
    </row>
    <row r="2" spans="1:23" ht="15.6" x14ac:dyDescent="0.3">
      <c r="A2" s="152"/>
      <c r="B2" s="153"/>
      <c r="C2" s="3">
        <v>44053</v>
      </c>
      <c r="D2" s="3">
        <v>44052</v>
      </c>
      <c r="E2" s="3">
        <v>44051</v>
      </c>
      <c r="F2" s="3">
        <v>44050</v>
      </c>
      <c r="G2" s="3">
        <v>44049</v>
      </c>
      <c r="H2" s="3">
        <v>44048</v>
      </c>
      <c r="I2" s="35">
        <v>44047</v>
      </c>
      <c r="J2" s="3" t="s">
        <v>59</v>
      </c>
      <c r="K2" s="101" t="s">
        <v>60</v>
      </c>
      <c r="M2" s="152"/>
      <c r="N2" s="153"/>
      <c r="O2" s="3">
        <v>44053</v>
      </c>
      <c r="P2" s="3">
        <v>44052</v>
      </c>
      <c r="Q2" s="3">
        <v>44051</v>
      </c>
      <c r="R2" s="3">
        <v>44050</v>
      </c>
      <c r="S2" s="3">
        <v>44049</v>
      </c>
      <c r="T2" s="3">
        <v>44048</v>
      </c>
      <c r="U2" s="35">
        <v>44047</v>
      </c>
      <c r="V2" s="3" t="s">
        <v>59</v>
      </c>
      <c r="W2" s="101" t="s">
        <v>60</v>
      </c>
    </row>
    <row r="3" spans="1:23" ht="15.6" x14ac:dyDescent="0.3">
      <c r="A3" s="16">
        <v>8500</v>
      </c>
      <c r="B3" s="17" t="s">
        <v>6</v>
      </c>
      <c r="C3" s="18"/>
      <c r="D3" s="18"/>
      <c r="E3" s="18">
        <v>1</v>
      </c>
      <c r="F3" s="18">
        <v>2</v>
      </c>
      <c r="G3" s="18">
        <v>2</v>
      </c>
      <c r="H3" s="18"/>
      <c r="I3" s="18"/>
      <c r="J3" s="148">
        <f>SUM(C3:I6)</f>
        <v>10</v>
      </c>
      <c r="K3" s="150">
        <f>((SUM(C3:I6)/77109)*100000)</f>
        <v>12.968654761441595</v>
      </c>
      <c r="M3" s="16">
        <v>8500</v>
      </c>
      <c r="N3" s="17" t="s">
        <v>6</v>
      </c>
      <c r="O3" s="18"/>
      <c r="P3" s="18"/>
      <c r="Q3" s="18">
        <v>1</v>
      </c>
      <c r="R3" s="18">
        <v>2</v>
      </c>
      <c r="S3" s="18">
        <v>3</v>
      </c>
      <c r="T3" s="18"/>
      <c r="U3" s="18"/>
      <c r="V3" s="148">
        <f>SUM(O3:U6)</f>
        <v>12</v>
      </c>
      <c r="W3" s="150">
        <f>((SUM(O3:U6)/77109)*100000)</f>
        <v>15.562385713729915</v>
      </c>
    </row>
    <row r="4" spans="1:23" ht="15.6" x14ac:dyDescent="0.3">
      <c r="A4" s="14">
        <v>8501</v>
      </c>
      <c r="B4" s="12" t="s">
        <v>7</v>
      </c>
      <c r="C4" s="11"/>
      <c r="D4" s="11"/>
      <c r="E4" s="11"/>
      <c r="F4" s="11">
        <v>1</v>
      </c>
      <c r="G4" s="11"/>
      <c r="H4" s="11">
        <v>1</v>
      </c>
      <c r="I4" s="11">
        <v>1</v>
      </c>
      <c r="J4" s="116"/>
      <c r="K4" s="119"/>
      <c r="M4" s="14">
        <v>8501</v>
      </c>
      <c r="N4" s="12" t="s">
        <v>7</v>
      </c>
      <c r="O4" s="11"/>
      <c r="P4" s="11"/>
      <c r="Q4" s="11">
        <v>2</v>
      </c>
      <c r="R4" s="11">
        <v>1</v>
      </c>
      <c r="S4" s="11"/>
      <c r="T4" s="11">
        <v>1</v>
      </c>
      <c r="U4" s="11">
        <v>1</v>
      </c>
      <c r="V4" s="116"/>
      <c r="W4" s="119"/>
    </row>
    <row r="5" spans="1:23" ht="15.6" x14ac:dyDescent="0.3">
      <c r="A5" s="14">
        <v>8510</v>
      </c>
      <c r="B5" s="12" t="s">
        <v>8</v>
      </c>
      <c r="C5" s="11"/>
      <c r="D5" s="11"/>
      <c r="E5" s="11"/>
      <c r="F5" s="11">
        <v>1</v>
      </c>
      <c r="G5" s="11">
        <v>1</v>
      </c>
      <c r="H5" s="11"/>
      <c r="I5" s="11"/>
      <c r="J5" s="116"/>
      <c r="K5" s="119"/>
      <c r="M5" s="14">
        <v>8510</v>
      </c>
      <c r="N5" s="12" t="s">
        <v>8</v>
      </c>
      <c r="O5" s="11"/>
      <c r="P5" s="11"/>
      <c r="Q5" s="11"/>
      <c r="R5" s="11">
        <v>1</v>
      </c>
      <c r="S5" s="11"/>
      <c r="T5" s="11"/>
      <c r="U5" s="11"/>
      <c r="V5" s="116"/>
      <c r="W5" s="119"/>
    </row>
    <row r="6" spans="1:23" ht="15.6" x14ac:dyDescent="0.3">
      <c r="A6" s="19">
        <v>8511</v>
      </c>
      <c r="B6" s="20" t="s">
        <v>9</v>
      </c>
      <c r="C6" s="21"/>
      <c r="D6" s="21"/>
      <c r="E6" s="21"/>
      <c r="F6" s="21"/>
      <c r="G6" s="21"/>
      <c r="H6" s="21"/>
      <c r="I6" s="21"/>
      <c r="J6" s="149"/>
      <c r="K6" s="151"/>
      <c r="M6" s="19">
        <v>8511</v>
      </c>
      <c r="N6" s="20" t="s">
        <v>9</v>
      </c>
      <c r="O6" s="21"/>
      <c r="P6" s="21"/>
      <c r="Q6" s="21"/>
      <c r="R6" s="21"/>
      <c r="S6" s="21"/>
      <c r="T6" s="21"/>
      <c r="U6" s="21"/>
      <c r="V6" s="149"/>
      <c r="W6" s="151"/>
    </row>
    <row r="7" spans="1:23" ht="15.6" x14ac:dyDescent="0.3">
      <c r="A7" s="10">
        <v>8520</v>
      </c>
      <c r="B7" s="22" t="s">
        <v>10</v>
      </c>
      <c r="C7" s="23"/>
      <c r="D7" s="23"/>
      <c r="E7" s="23"/>
      <c r="F7" s="23">
        <v>3</v>
      </c>
      <c r="G7" s="23"/>
      <c r="H7" s="23"/>
      <c r="I7" s="23"/>
      <c r="J7" s="40">
        <f>SUM(C7:I7)</f>
        <v>3</v>
      </c>
      <c r="K7" s="39">
        <f>((SUM(C7:I7)/13676)*100000)</f>
        <v>21.93623866627669</v>
      </c>
      <c r="M7" s="10">
        <v>8520</v>
      </c>
      <c r="N7" s="22" t="s">
        <v>10</v>
      </c>
      <c r="O7" s="23"/>
      <c r="P7" s="23"/>
      <c r="Q7" s="23">
        <v>1</v>
      </c>
      <c r="R7" s="23">
        <v>2</v>
      </c>
      <c r="S7" s="23">
        <v>1</v>
      </c>
      <c r="T7" s="23"/>
      <c r="U7" s="23"/>
      <c r="V7" s="40">
        <f>SUM(O7:U7)</f>
        <v>4</v>
      </c>
      <c r="W7" s="39">
        <f>((SUM(O7:U7)/13676)*100000)</f>
        <v>29.248318221702252</v>
      </c>
    </row>
    <row r="8" spans="1:23" ht="15.6" x14ac:dyDescent="0.3">
      <c r="A8" s="16">
        <v>8530</v>
      </c>
      <c r="B8" s="17" t="s">
        <v>11</v>
      </c>
      <c r="C8" s="18"/>
      <c r="D8" s="18"/>
      <c r="E8" s="18">
        <v>1</v>
      </c>
      <c r="F8" s="18">
        <v>2</v>
      </c>
      <c r="G8" s="18">
        <v>2</v>
      </c>
      <c r="H8" s="18">
        <v>2</v>
      </c>
      <c r="I8" s="18">
        <v>2</v>
      </c>
      <c r="J8" s="148">
        <f>SUM(C8:I9)</f>
        <v>9</v>
      </c>
      <c r="K8" s="150">
        <f>((SUM(C8:I9)/28502)*100000)</f>
        <v>31.576731457441582</v>
      </c>
      <c r="M8" s="16">
        <v>8530</v>
      </c>
      <c r="N8" s="17" t="s">
        <v>11</v>
      </c>
      <c r="O8" s="18"/>
      <c r="P8" s="18"/>
      <c r="Q8" s="18">
        <v>1</v>
      </c>
      <c r="R8" s="18">
        <v>3</v>
      </c>
      <c r="S8" s="18">
        <v>1</v>
      </c>
      <c r="T8" s="18">
        <v>2</v>
      </c>
      <c r="U8" s="18">
        <v>1</v>
      </c>
      <c r="V8" s="148">
        <f>SUM(O8:U9)</f>
        <v>9</v>
      </c>
      <c r="W8" s="150">
        <f>((SUM(O8:U9)/28502)*100000)</f>
        <v>31.576731457441582</v>
      </c>
    </row>
    <row r="9" spans="1:23" ht="15.6" x14ac:dyDescent="0.3">
      <c r="A9" s="19">
        <v>8531</v>
      </c>
      <c r="B9" s="20" t="s">
        <v>12</v>
      </c>
      <c r="C9" s="21"/>
      <c r="D9" s="21"/>
      <c r="E9" s="21"/>
      <c r="F9" s="21"/>
      <c r="G9" s="21"/>
      <c r="H9" s="21"/>
      <c r="I9" s="21"/>
      <c r="J9" s="149"/>
      <c r="K9" s="151"/>
      <c r="M9" s="19">
        <v>8531</v>
      </c>
      <c r="N9" s="20" t="s">
        <v>12</v>
      </c>
      <c r="O9" s="21"/>
      <c r="P9" s="21"/>
      <c r="Q9" s="21"/>
      <c r="R9" s="21"/>
      <c r="S9" s="21"/>
      <c r="T9" s="21">
        <v>1</v>
      </c>
      <c r="U9" s="21"/>
      <c r="V9" s="149"/>
      <c r="W9" s="151"/>
    </row>
    <row r="10" spans="1:23" ht="15.6" x14ac:dyDescent="0.3">
      <c r="A10" s="24">
        <v>8540</v>
      </c>
      <c r="B10" s="25" t="s">
        <v>13</v>
      </c>
      <c r="C10" s="23"/>
      <c r="D10" s="23"/>
      <c r="E10" s="23"/>
      <c r="F10" s="23"/>
      <c r="G10" s="23"/>
      <c r="H10" s="23"/>
      <c r="I10" s="23">
        <v>1</v>
      </c>
      <c r="J10" s="40">
        <f>SUM(C10:I10)</f>
        <v>1</v>
      </c>
      <c r="K10" s="39">
        <f>((SUM(C10:I10)/12078)*100000)</f>
        <v>8.279516476237788</v>
      </c>
      <c r="M10" s="24">
        <v>8540</v>
      </c>
      <c r="N10" s="25" t="s">
        <v>13</v>
      </c>
      <c r="O10" s="23"/>
      <c r="P10" s="23"/>
      <c r="Q10" s="23"/>
      <c r="R10" s="23"/>
      <c r="S10" s="23"/>
      <c r="T10" s="23"/>
      <c r="U10" s="23">
        <v>1</v>
      </c>
      <c r="V10" s="40">
        <f>SUM(O10:U10)</f>
        <v>1</v>
      </c>
      <c r="W10" s="39">
        <f>((SUM(O10:U10)/12078)*100000)</f>
        <v>8.279516476237788</v>
      </c>
    </row>
    <row r="11" spans="1:23" ht="15.6" x14ac:dyDescent="0.3">
      <c r="A11" s="26">
        <v>8550</v>
      </c>
      <c r="B11" s="27" t="s">
        <v>14</v>
      </c>
      <c r="C11" s="18"/>
      <c r="D11" s="18"/>
      <c r="E11" s="18"/>
      <c r="F11" s="18"/>
      <c r="G11" s="18"/>
      <c r="H11" s="18">
        <v>1</v>
      </c>
      <c r="I11" s="18">
        <v>1</v>
      </c>
      <c r="J11" s="148">
        <f>SUM(C11:I15)</f>
        <v>3</v>
      </c>
      <c r="K11" s="150">
        <f>((SUM(C11:I15)/24814)*100000)</f>
        <v>12.089949222213267</v>
      </c>
      <c r="M11" s="26">
        <v>8550</v>
      </c>
      <c r="N11" s="27" t="s">
        <v>14</v>
      </c>
      <c r="O11" s="18"/>
      <c r="P11" s="18"/>
      <c r="Q11" s="18"/>
      <c r="R11" s="18"/>
      <c r="S11" s="18"/>
      <c r="T11" s="18">
        <v>2</v>
      </c>
      <c r="U11" s="18"/>
      <c r="V11" s="148">
        <f>SUM(O11:U15)</f>
        <v>4</v>
      </c>
      <c r="W11" s="150">
        <f>((SUM(O11:U15)/24814)*100000)</f>
        <v>16.119932296284357</v>
      </c>
    </row>
    <row r="12" spans="1:23" ht="15.6" x14ac:dyDescent="0.3">
      <c r="A12" s="15">
        <v>8551</v>
      </c>
      <c r="B12" s="13" t="s">
        <v>15</v>
      </c>
      <c r="C12" s="11"/>
      <c r="D12" s="11"/>
      <c r="E12" s="11"/>
      <c r="F12" s="11"/>
      <c r="G12" s="11"/>
      <c r="H12" s="11"/>
      <c r="I12" s="11"/>
      <c r="J12" s="116"/>
      <c r="K12" s="119"/>
      <c r="M12" s="15">
        <v>8551</v>
      </c>
      <c r="N12" s="13" t="s">
        <v>15</v>
      </c>
      <c r="O12" s="11"/>
      <c r="P12" s="11"/>
      <c r="Q12" s="11"/>
      <c r="R12" s="11"/>
      <c r="S12" s="11"/>
      <c r="T12" s="11"/>
      <c r="U12" s="11"/>
      <c r="V12" s="116"/>
      <c r="W12" s="119"/>
    </row>
    <row r="13" spans="1:23" ht="15.6" x14ac:dyDescent="0.3">
      <c r="A13" s="15">
        <v>8552</v>
      </c>
      <c r="B13" s="13" t="s">
        <v>16</v>
      </c>
      <c r="C13" s="11"/>
      <c r="D13" s="11"/>
      <c r="E13" s="11"/>
      <c r="F13" s="11"/>
      <c r="G13" s="11"/>
      <c r="H13" s="11"/>
      <c r="I13" s="11"/>
      <c r="J13" s="116"/>
      <c r="K13" s="119"/>
      <c r="M13" s="15">
        <v>8552</v>
      </c>
      <c r="N13" s="13" t="s">
        <v>16</v>
      </c>
      <c r="O13" s="11"/>
      <c r="P13" s="11"/>
      <c r="Q13" s="11"/>
      <c r="R13" s="11"/>
      <c r="S13" s="11"/>
      <c r="T13" s="11"/>
      <c r="U13" s="11"/>
      <c r="V13" s="116"/>
      <c r="W13" s="119"/>
    </row>
    <row r="14" spans="1:23" ht="15.6" x14ac:dyDescent="0.3">
      <c r="A14" s="15">
        <v>8553</v>
      </c>
      <c r="B14" s="13" t="s">
        <v>17</v>
      </c>
      <c r="C14" s="11"/>
      <c r="D14" s="11"/>
      <c r="E14" s="11"/>
      <c r="F14" s="11"/>
      <c r="G14" s="11"/>
      <c r="H14" s="11"/>
      <c r="I14" s="11"/>
      <c r="J14" s="116"/>
      <c r="K14" s="119"/>
      <c r="M14" s="15">
        <v>8553</v>
      </c>
      <c r="N14" s="13" t="s">
        <v>17</v>
      </c>
      <c r="O14" s="11"/>
      <c r="P14" s="11"/>
      <c r="Q14" s="11"/>
      <c r="R14" s="11"/>
      <c r="S14" s="11"/>
      <c r="T14" s="11"/>
      <c r="U14" s="11">
        <v>1</v>
      </c>
      <c r="V14" s="116"/>
      <c r="W14" s="119"/>
    </row>
    <row r="15" spans="1:23" ht="15.6" x14ac:dyDescent="0.3">
      <c r="A15" s="28">
        <v>8554</v>
      </c>
      <c r="B15" s="29" t="s">
        <v>18</v>
      </c>
      <c r="C15" s="21"/>
      <c r="D15" s="21"/>
      <c r="E15" s="21"/>
      <c r="F15" s="21">
        <v>1</v>
      </c>
      <c r="G15" s="21"/>
      <c r="H15" s="21"/>
      <c r="I15" s="21"/>
      <c r="J15" s="149"/>
      <c r="K15" s="151"/>
      <c r="M15" s="28">
        <v>8554</v>
      </c>
      <c r="N15" s="29" t="s">
        <v>18</v>
      </c>
      <c r="O15" s="21"/>
      <c r="P15" s="21"/>
      <c r="Q15" s="21"/>
      <c r="R15" s="21">
        <v>1</v>
      </c>
      <c r="S15" s="21"/>
      <c r="T15" s="21"/>
      <c r="U15" s="21"/>
      <c r="V15" s="149"/>
      <c r="W15" s="151"/>
    </row>
    <row r="16" spans="1:23" ht="15.6" x14ac:dyDescent="0.3">
      <c r="A16" s="30">
        <v>8560</v>
      </c>
      <c r="B16" s="31" t="s">
        <v>19</v>
      </c>
      <c r="C16" s="23"/>
      <c r="D16" s="23"/>
      <c r="E16" s="23"/>
      <c r="F16" s="23">
        <v>2</v>
      </c>
      <c r="G16" s="23">
        <v>2</v>
      </c>
      <c r="H16" s="23">
        <v>1</v>
      </c>
      <c r="I16" s="23">
        <v>4</v>
      </c>
      <c r="J16" s="40">
        <f>SUM(C16:I16)</f>
        <v>9</v>
      </c>
      <c r="K16" s="39">
        <f>((SUM(C16:I16)/31579)*100000)</f>
        <v>28.499952500079168</v>
      </c>
      <c r="M16" s="30">
        <v>8560</v>
      </c>
      <c r="N16" s="31" t="s">
        <v>19</v>
      </c>
      <c r="O16" s="23"/>
      <c r="P16" s="23"/>
      <c r="Q16" s="23"/>
      <c r="R16" s="23">
        <v>3</v>
      </c>
      <c r="S16" s="23"/>
      <c r="T16" s="23">
        <v>1</v>
      </c>
      <c r="U16" s="23">
        <v>1</v>
      </c>
      <c r="V16" s="40">
        <f>SUM(O16:U16)</f>
        <v>5</v>
      </c>
      <c r="W16" s="39">
        <f>((SUM(O16:U16)/31579)*100000)</f>
        <v>15.833306944488426</v>
      </c>
    </row>
    <row r="17" spans="1:23" ht="15.6" x14ac:dyDescent="0.3">
      <c r="A17" s="26">
        <v>8570</v>
      </c>
      <c r="B17" s="27" t="s">
        <v>20</v>
      </c>
      <c r="C17" s="18"/>
      <c r="D17" s="18"/>
      <c r="E17" s="18"/>
      <c r="F17" s="18">
        <v>6</v>
      </c>
      <c r="G17" s="18">
        <v>1</v>
      </c>
      <c r="H17" s="18">
        <v>1</v>
      </c>
      <c r="I17" s="18">
        <v>1</v>
      </c>
      <c r="J17" s="148">
        <f>SUM(C17:I20)</f>
        <v>9</v>
      </c>
      <c r="K17" s="150">
        <f>((SUM(C17:I20)/14781)*100000)</f>
        <v>60.888979094783842</v>
      </c>
      <c r="M17" s="26">
        <v>8570</v>
      </c>
      <c r="N17" s="27" t="s">
        <v>20</v>
      </c>
      <c r="O17" s="18"/>
      <c r="P17" s="18"/>
      <c r="Q17" s="18">
        <v>5</v>
      </c>
      <c r="R17" s="18">
        <v>1</v>
      </c>
      <c r="S17" s="18"/>
      <c r="T17" s="18">
        <v>1</v>
      </c>
      <c r="U17" s="18">
        <v>2</v>
      </c>
      <c r="V17" s="148">
        <f>SUM(O17:U20)</f>
        <v>9</v>
      </c>
      <c r="W17" s="150">
        <f>((SUM(O17:U20)/14781)*100000)</f>
        <v>60.888979094783842</v>
      </c>
    </row>
    <row r="18" spans="1:23" ht="15.6" x14ac:dyDescent="0.3">
      <c r="A18" s="15">
        <v>8572</v>
      </c>
      <c r="B18" s="13" t="s">
        <v>21</v>
      </c>
      <c r="C18" s="11"/>
      <c r="D18" s="11"/>
      <c r="E18" s="11"/>
      <c r="F18" s="11"/>
      <c r="G18" s="11"/>
      <c r="H18" s="11"/>
      <c r="I18" s="11"/>
      <c r="J18" s="116"/>
      <c r="K18" s="119"/>
      <c r="M18" s="15">
        <v>8572</v>
      </c>
      <c r="N18" s="13" t="s">
        <v>21</v>
      </c>
      <c r="O18" s="11"/>
      <c r="P18" s="11"/>
      <c r="Q18" s="11"/>
      <c r="R18" s="11"/>
      <c r="S18" s="11"/>
      <c r="T18" s="11"/>
      <c r="U18" s="11"/>
      <c r="V18" s="116"/>
      <c r="W18" s="119"/>
    </row>
    <row r="19" spans="1:23" ht="15.6" x14ac:dyDescent="0.3">
      <c r="A19" s="15">
        <v>8573</v>
      </c>
      <c r="B19" s="13" t="s">
        <v>22</v>
      </c>
      <c r="C19" s="11"/>
      <c r="D19" s="11"/>
      <c r="E19" s="11"/>
      <c r="F19" s="11"/>
      <c r="G19" s="11"/>
      <c r="H19" s="11"/>
      <c r="I19" s="11"/>
      <c r="J19" s="116"/>
      <c r="K19" s="119"/>
      <c r="M19" s="15">
        <v>8573</v>
      </c>
      <c r="N19" s="13" t="s">
        <v>22</v>
      </c>
      <c r="O19" s="11"/>
      <c r="P19" s="11"/>
      <c r="Q19" s="11"/>
      <c r="R19" s="11"/>
      <c r="S19" s="11"/>
      <c r="T19" s="11"/>
      <c r="U19" s="11"/>
      <c r="V19" s="116"/>
      <c r="W19" s="119"/>
    </row>
    <row r="20" spans="1:23" ht="15.6" x14ac:dyDescent="0.3">
      <c r="A20" s="28">
        <v>8570</v>
      </c>
      <c r="B20" s="29" t="s">
        <v>23</v>
      </c>
      <c r="C20" s="21"/>
      <c r="D20" s="21"/>
      <c r="E20" s="21"/>
      <c r="F20" s="21"/>
      <c r="G20" s="21"/>
      <c r="H20" s="21"/>
      <c r="I20" s="21"/>
      <c r="J20" s="149"/>
      <c r="K20" s="151"/>
      <c r="M20" s="28">
        <v>8570</v>
      </c>
      <c r="N20" s="29" t="s">
        <v>23</v>
      </c>
      <c r="O20" s="21"/>
      <c r="P20" s="21"/>
      <c r="Q20" s="21"/>
      <c r="R20" s="21"/>
      <c r="S20" s="21"/>
      <c r="T20" s="21"/>
      <c r="U20" s="21"/>
      <c r="V20" s="149"/>
      <c r="W20" s="151"/>
    </row>
    <row r="21" spans="1:23" ht="15.6" x14ac:dyDescent="0.3">
      <c r="A21" s="26">
        <v>8580</v>
      </c>
      <c r="B21" s="27" t="s">
        <v>61</v>
      </c>
      <c r="C21" s="18"/>
      <c r="D21" s="18"/>
      <c r="E21" s="18"/>
      <c r="F21" s="18"/>
      <c r="G21" s="18"/>
      <c r="H21" s="18"/>
      <c r="I21" s="18"/>
      <c r="J21" s="148">
        <f>SUM(C21:I24)</f>
        <v>0</v>
      </c>
      <c r="K21" s="150">
        <f>((SUM(C21:I24)/10206)*100000)</f>
        <v>0</v>
      </c>
      <c r="M21" s="26">
        <v>8580</v>
      </c>
      <c r="N21" s="27" t="s">
        <v>61</v>
      </c>
      <c r="O21" s="18"/>
      <c r="P21" s="18"/>
      <c r="Q21" s="18"/>
      <c r="R21" s="18">
        <v>1</v>
      </c>
      <c r="S21" s="18">
        <v>2</v>
      </c>
      <c r="T21" s="18"/>
      <c r="U21" s="18"/>
      <c r="V21" s="148">
        <f>SUM(O21:U24)</f>
        <v>3</v>
      </c>
      <c r="W21" s="150">
        <f>((SUM(O21:U24)/10206)*100000)</f>
        <v>29.394473838918284</v>
      </c>
    </row>
    <row r="22" spans="1:23" ht="15.6" x14ac:dyDescent="0.3">
      <c r="A22" s="15">
        <v>8581</v>
      </c>
      <c r="B22" s="13" t="s">
        <v>62</v>
      </c>
      <c r="C22" s="11"/>
      <c r="D22" s="11"/>
      <c r="E22" s="11"/>
      <c r="F22" s="11"/>
      <c r="G22" s="11"/>
      <c r="H22" s="11"/>
      <c r="I22" s="11"/>
      <c r="J22" s="116"/>
      <c r="K22" s="119"/>
      <c r="M22" s="15">
        <v>8581</v>
      </c>
      <c r="N22" s="13" t="s">
        <v>62</v>
      </c>
      <c r="O22" s="11"/>
      <c r="P22" s="11"/>
      <c r="Q22" s="11"/>
      <c r="R22" s="11"/>
      <c r="S22" s="11"/>
      <c r="T22" s="11"/>
      <c r="U22" s="11"/>
      <c r="V22" s="116"/>
      <c r="W22" s="119"/>
    </row>
    <row r="23" spans="1:23" ht="15.6" x14ac:dyDescent="0.3">
      <c r="A23" s="15">
        <v>8582</v>
      </c>
      <c r="B23" s="13" t="s">
        <v>26</v>
      </c>
      <c r="C23" s="11"/>
      <c r="D23" s="11"/>
      <c r="E23" s="11"/>
      <c r="F23" s="11"/>
      <c r="G23" s="11"/>
      <c r="H23" s="11"/>
      <c r="I23" s="11"/>
      <c r="J23" s="116"/>
      <c r="K23" s="119"/>
      <c r="M23" s="15">
        <v>8582</v>
      </c>
      <c r="N23" s="13" t="s">
        <v>26</v>
      </c>
      <c r="O23" s="11"/>
      <c r="P23" s="11"/>
      <c r="Q23" s="11"/>
      <c r="R23" s="11"/>
      <c r="S23" s="11"/>
      <c r="T23" s="11"/>
      <c r="U23" s="11"/>
      <c r="V23" s="116"/>
      <c r="W23" s="119"/>
    </row>
    <row r="24" spans="1:23" ht="15.6" x14ac:dyDescent="0.3">
      <c r="A24" s="28">
        <v>8583</v>
      </c>
      <c r="B24" s="29" t="s">
        <v>27</v>
      </c>
      <c r="C24" s="21"/>
      <c r="D24" s="21"/>
      <c r="E24" s="21"/>
      <c r="F24" s="21"/>
      <c r="G24" s="21"/>
      <c r="H24" s="21"/>
      <c r="I24" s="21"/>
      <c r="J24" s="149"/>
      <c r="K24" s="151"/>
      <c r="M24" s="28">
        <v>8583</v>
      </c>
      <c r="N24" s="29" t="s">
        <v>27</v>
      </c>
      <c r="O24" s="21"/>
      <c r="P24" s="21"/>
      <c r="Q24" s="21"/>
      <c r="R24" s="21"/>
      <c r="S24" s="21"/>
      <c r="T24" s="21"/>
      <c r="U24" s="21"/>
      <c r="V24" s="149"/>
      <c r="W24" s="151"/>
    </row>
    <row r="25" spans="1:23" ht="15.6" x14ac:dyDescent="0.3">
      <c r="A25" s="24">
        <v>8587</v>
      </c>
      <c r="B25" s="25" t="s">
        <v>28</v>
      </c>
      <c r="C25" s="23"/>
      <c r="D25" s="23"/>
      <c r="E25" s="23"/>
      <c r="F25" s="23"/>
      <c r="G25" s="23"/>
      <c r="H25" s="23"/>
      <c r="I25" s="23"/>
      <c r="J25" s="40">
        <f>SUM(C25:I25)</f>
        <v>0</v>
      </c>
      <c r="K25" s="39">
        <f>((SUM(C25:I25)/2071)*100000)</f>
        <v>0</v>
      </c>
      <c r="M25" s="24">
        <v>8587</v>
      </c>
      <c r="N25" s="25" t="s">
        <v>28</v>
      </c>
      <c r="O25" s="23"/>
      <c r="P25" s="23"/>
      <c r="Q25" s="23"/>
      <c r="R25" s="23"/>
      <c r="S25" s="23"/>
      <c r="T25" s="23"/>
      <c r="U25" s="23"/>
      <c r="V25" s="40">
        <f>SUM(O25:U25)</f>
        <v>0</v>
      </c>
      <c r="W25" s="39">
        <f>((SUM(O25:U25)/2071)*100000)</f>
        <v>0</v>
      </c>
    </row>
    <row r="26" spans="1:23" ht="15.6" x14ac:dyDescent="0.3">
      <c r="A26" s="24">
        <v>8710</v>
      </c>
      <c r="B26" s="25" t="s">
        <v>29</v>
      </c>
      <c r="C26" s="23"/>
      <c r="D26" s="23"/>
      <c r="E26" s="23"/>
      <c r="F26" s="23"/>
      <c r="G26" s="23"/>
      <c r="H26" s="23"/>
      <c r="I26" s="23"/>
      <c r="J26" s="40">
        <f>SUM(C26:I26)</f>
        <v>0</v>
      </c>
      <c r="K26" s="39">
        <f>((SUM(C26:I26)/9833)*100000)</f>
        <v>0</v>
      </c>
      <c r="M26" s="24">
        <v>8710</v>
      </c>
      <c r="N26" s="25" t="s">
        <v>29</v>
      </c>
      <c r="O26" s="23"/>
      <c r="P26" s="23"/>
      <c r="Q26" s="23"/>
      <c r="R26" s="23"/>
      <c r="S26" s="23"/>
      <c r="T26" s="23"/>
      <c r="U26" s="23"/>
      <c r="V26" s="40">
        <f>SUM(O26:U26)</f>
        <v>0</v>
      </c>
      <c r="W26" s="39">
        <f>((SUM(O26:U26)/9833)*100000)</f>
        <v>0</v>
      </c>
    </row>
    <row r="27" spans="1:23" ht="15.6" x14ac:dyDescent="0.3">
      <c r="A27" s="26">
        <v>8790</v>
      </c>
      <c r="B27" s="27" t="s">
        <v>30</v>
      </c>
      <c r="C27" s="18"/>
      <c r="D27" s="18"/>
      <c r="E27" s="18">
        <v>2</v>
      </c>
      <c r="F27" s="18">
        <v>3</v>
      </c>
      <c r="G27" s="18"/>
      <c r="H27" s="18">
        <v>3</v>
      </c>
      <c r="I27" s="18"/>
      <c r="J27" s="148">
        <f>SUM(C27:I30)</f>
        <v>10</v>
      </c>
      <c r="K27" s="150">
        <f>((SUM(C27:I30)/38350)*100000)</f>
        <v>26.07561929595828</v>
      </c>
      <c r="M27" s="26">
        <v>8790</v>
      </c>
      <c r="N27" s="27" t="s">
        <v>30</v>
      </c>
      <c r="O27" s="18"/>
      <c r="P27" s="18"/>
      <c r="Q27" s="18"/>
      <c r="R27" s="18">
        <v>1</v>
      </c>
      <c r="S27" s="18"/>
      <c r="T27" s="18">
        <v>2</v>
      </c>
      <c r="U27" s="18"/>
      <c r="V27" s="148">
        <f>SUM(O27:U30)</f>
        <v>5</v>
      </c>
      <c r="W27" s="150">
        <f>((SUM(O27:U30)/38350)*100000)</f>
        <v>13.03780964797914</v>
      </c>
    </row>
    <row r="28" spans="1:23" ht="15.6" x14ac:dyDescent="0.3">
      <c r="A28" s="15">
        <v>8791</v>
      </c>
      <c r="B28" s="13" t="s">
        <v>31</v>
      </c>
      <c r="C28" s="11"/>
      <c r="D28" s="11"/>
      <c r="E28" s="11"/>
      <c r="F28" s="11"/>
      <c r="G28" s="11"/>
      <c r="H28" s="11"/>
      <c r="I28" s="11"/>
      <c r="J28" s="116"/>
      <c r="K28" s="119"/>
      <c r="M28" s="15">
        <v>8791</v>
      </c>
      <c r="N28" s="13" t="s">
        <v>31</v>
      </c>
      <c r="O28" s="11"/>
      <c r="P28" s="11"/>
      <c r="Q28" s="11"/>
      <c r="R28" s="11"/>
      <c r="S28" s="11"/>
      <c r="T28" s="11"/>
      <c r="U28" s="11"/>
      <c r="V28" s="116"/>
      <c r="W28" s="119"/>
    </row>
    <row r="29" spans="1:23" ht="15.6" x14ac:dyDescent="0.3">
      <c r="A29" s="15">
        <v>8792</v>
      </c>
      <c r="B29" s="13" t="s">
        <v>32</v>
      </c>
      <c r="C29" s="11"/>
      <c r="D29" s="11"/>
      <c r="E29" s="11"/>
      <c r="F29" s="11"/>
      <c r="G29" s="11"/>
      <c r="H29" s="11"/>
      <c r="I29" s="11"/>
      <c r="J29" s="116"/>
      <c r="K29" s="119"/>
      <c r="M29" s="15">
        <v>8792</v>
      </c>
      <c r="N29" s="13" t="s">
        <v>32</v>
      </c>
      <c r="O29" s="11"/>
      <c r="P29" s="11"/>
      <c r="Q29" s="11"/>
      <c r="R29" s="11"/>
      <c r="S29" s="11"/>
      <c r="T29" s="11"/>
      <c r="U29" s="11"/>
      <c r="V29" s="116"/>
      <c r="W29" s="119"/>
    </row>
    <row r="30" spans="1:23" ht="15.6" x14ac:dyDescent="0.3">
      <c r="A30" s="28">
        <v>8793</v>
      </c>
      <c r="B30" s="29" t="s">
        <v>33</v>
      </c>
      <c r="C30" s="21"/>
      <c r="D30" s="21"/>
      <c r="E30" s="21"/>
      <c r="F30" s="21">
        <v>1</v>
      </c>
      <c r="G30" s="21">
        <v>1</v>
      </c>
      <c r="H30" s="21"/>
      <c r="I30" s="21"/>
      <c r="J30" s="149"/>
      <c r="K30" s="151"/>
      <c r="M30" s="28">
        <v>8793</v>
      </c>
      <c r="N30" s="29" t="s">
        <v>33</v>
      </c>
      <c r="O30" s="21"/>
      <c r="P30" s="21"/>
      <c r="Q30" s="21"/>
      <c r="R30" s="21">
        <v>2</v>
      </c>
      <c r="S30" s="21"/>
      <c r="T30" s="21"/>
      <c r="U30" s="21"/>
      <c r="V30" s="149"/>
      <c r="W30" s="151"/>
    </row>
    <row r="31" spans="1:23" ht="15.6" x14ac:dyDescent="0.3">
      <c r="A31" s="32">
        <v>8860</v>
      </c>
      <c r="B31" s="33" t="s">
        <v>34</v>
      </c>
      <c r="C31" s="23"/>
      <c r="D31" s="23"/>
      <c r="E31" s="23"/>
      <c r="F31" s="23"/>
      <c r="G31" s="23"/>
      <c r="H31" s="23"/>
      <c r="I31" s="23"/>
      <c r="J31" s="40">
        <f>SUM(C31:I31)</f>
        <v>0</v>
      </c>
      <c r="K31" s="39">
        <f>((SUM(C31:I31)/5787)*100000)</f>
        <v>0</v>
      </c>
      <c r="M31" s="32">
        <v>8860</v>
      </c>
      <c r="N31" s="33" t="s">
        <v>34</v>
      </c>
      <c r="O31" s="23"/>
      <c r="P31" s="23"/>
      <c r="Q31" s="23"/>
      <c r="R31" s="23"/>
      <c r="S31" s="23"/>
      <c r="T31" s="23"/>
      <c r="U31" s="23"/>
      <c r="V31" s="40">
        <f>SUM(O31:U31)</f>
        <v>0</v>
      </c>
      <c r="W31" s="39">
        <f>((SUM(O31:U31)/5787)*100000)</f>
        <v>0</v>
      </c>
    </row>
    <row r="32" spans="1:23" ht="15.6" x14ac:dyDescent="0.3">
      <c r="A32" s="30">
        <v>8930</v>
      </c>
      <c r="B32" s="31" t="s">
        <v>35</v>
      </c>
      <c r="C32" s="23"/>
      <c r="D32" s="23"/>
      <c r="E32" s="23"/>
      <c r="F32" s="23">
        <v>2</v>
      </c>
      <c r="G32" s="23">
        <v>1</v>
      </c>
      <c r="H32" s="23">
        <v>3</v>
      </c>
      <c r="I32" s="23">
        <v>1</v>
      </c>
      <c r="J32" s="40">
        <f>SUM(C32:I32)</f>
        <v>7</v>
      </c>
      <c r="K32" s="39">
        <f>((SUM(C32:I32)/33540)*100000)</f>
        <v>20.870602265951103</v>
      </c>
      <c r="M32" s="30">
        <v>8930</v>
      </c>
      <c r="N32" s="31" t="s">
        <v>35</v>
      </c>
      <c r="O32" s="23"/>
      <c r="P32" s="23">
        <v>1</v>
      </c>
      <c r="Q32" s="23"/>
      <c r="R32" s="23">
        <v>2</v>
      </c>
      <c r="S32" s="23"/>
      <c r="T32" s="23">
        <v>4</v>
      </c>
      <c r="U32" s="23">
        <v>1</v>
      </c>
      <c r="V32" s="40">
        <f>SUM(O32:U32)</f>
        <v>8</v>
      </c>
      <c r="W32" s="39">
        <f>((SUM(O32:U32)/33540)*100000)</f>
        <v>23.85211687537269</v>
      </c>
    </row>
    <row r="33" spans="1:23" ht="15.6" x14ac:dyDescent="0.3">
      <c r="A33" s="30">
        <v>8940</v>
      </c>
      <c r="B33" s="31" t="s">
        <v>36</v>
      </c>
      <c r="C33" s="23">
        <v>1</v>
      </c>
      <c r="D33" s="23"/>
      <c r="E33" s="23"/>
      <c r="F33" s="23"/>
      <c r="G33" s="23">
        <v>1</v>
      </c>
      <c r="H33" s="23">
        <v>1</v>
      </c>
      <c r="I33" s="23"/>
      <c r="J33" s="40">
        <f>SUM(C33:I33)</f>
        <v>3</v>
      </c>
      <c r="K33" s="39">
        <f>((SUM(C33:I33)/18909)*100000)</f>
        <v>15.865460891638904</v>
      </c>
      <c r="M33" s="30">
        <v>8940</v>
      </c>
      <c r="N33" s="31" t="s">
        <v>36</v>
      </c>
      <c r="O33" s="23"/>
      <c r="P33" s="23"/>
      <c r="Q33" s="23"/>
      <c r="R33" s="23"/>
      <c r="S33" s="23">
        <v>2</v>
      </c>
      <c r="T33" s="23">
        <v>1</v>
      </c>
      <c r="U33" s="23"/>
      <c r="V33" s="40">
        <f>SUM(O33:U33)</f>
        <v>3</v>
      </c>
      <c r="W33" s="39">
        <f>((SUM(O33:U33)/18909)*100000)</f>
        <v>15.865460891638904</v>
      </c>
    </row>
    <row r="34" spans="1:23" x14ac:dyDescent="0.3">
      <c r="A34" s="7"/>
      <c r="B34" s="8" t="s">
        <v>37</v>
      </c>
      <c r="C34" s="8">
        <f t="shared" ref="C34:J34" si="0">SUM(C3:C33)</f>
        <v>1</v>
      </c>
      <c r="D34" s="8">
        <f t="shared" si="0"/>
        <v>0</v>
      </c>
      <c r="E34" s="8">
        <f t="shared" si="0"/>
        <v>4</v>
      </c>
      <c r="F34" s="8">
        <f t="shared" si="0"/>
        <v>24</v>
      </c>
      <c r="G34" s="8">
        <f t="shared" si="0"/>
        <v>11</v>
      </c>
      <c r="H34" s="8">
        <f t="shared" si="0"/>
        <v>13</v>
      </c>
      <c r="I34" s="8">
        <f t="shared" si="0"/>
        <v>11</v>
      </c>
      <c r="J34" s="40">
        <f t="shared" si="0"/>
        <v>64</v>
      </c>
      <c r="K34" s="1"/>
      <c r="M34" s="7"/>
      <c r="N34" s="8" t="s">
        <v>37</v>
      </c>
      <c r="O34" s="8">
        <f t="shared" ref="O34:V34" si="1">SUM(O3:O33)</f>
        <v>0</v>
      </c>
      <c r="P34" s="8">
        <f t="shared" si="1"/>
        <v>1</v>
      </c>
      <c r="Q34" s="8">
        <f t="shared" si="1"/>
        <v>10</v>
      </c>
      <c r="R34" s="8">
        <f t="shared" si="1"/>
        <v>20</v>
      </c>
      <c r="S34" s="8">
        <f t="shared" si="1"/>
        <v>9</v>
      </c>
      <c r="T34" s="8">
        <f t="shared" si="1"/>
        <v>15</v>
      </c>
      <c r="U34" s="8">
        <f t="shared" si="1"/>
        <v>8</v>
      </c>
      <c r="V34" s="40">
        <f t="shared" si="1"/>
        <v>63</v>
      </c>
      <c r="W34" s="1"/>
    </row>
    <row r="35" spans="1:23" x14ac:dyDescent="0.3">
      <c r="A35" s="125" t="s">
        <v>38</v>
      </c>
      <c r="B35" s="126"/>
      <c r="C35" s="2">
        <f t="shared" ref="C35:J35" si="2">SUM(C3:C9)</f>
        <v>0</v>
      </c>
      <c r="D35" s="2">
        <f t="shared" si="2"/>
        <v>0</v>
      </c>
      <c r="E35" s="2">
        <f t="shared" si="2"/>
        <v>2</v>
      </c>
      <c r="F35" s="2">
        <f t="shared" si="2"/>
        <v>9</v>
      </c>
      <c r="G35" s="2">
        <f t="shared" si="2"/>
        <v>5</v>
      </c>
      <c r="H35" s="2">
        <f t="shared" si="2"/>
        <v>3</v>
      </c>
      <c r="I35" s="2">
        <f t="shared" si="2"/>
        <v>3</v>
      </c>
      <c r="J35" s="36">
        <f t="shared" si="2"/>
        <v>22</v>
      </c>
      <c r="K35" s="1"/>
      <c r="M35" s="125" t="s">
        <v>38</v>
      </c>
      <c r="N35" s="126"/>
      <c r="O35" s="2">
        <f t="shared" ref="O35:V35" si="3">SUM(O3:O9)</f>
        <v>0</v>
      </c>
      <c r="P35" s="2">
        <f t="shared" si="3"/>
        <v>0</v>
      </c>
      <c r="Q35" s="2">
        <f t="shared" si="3"/>
        <v>5</v>
      </c>
      <c r="R35" s="2">
        <f t="shared" si="3"/>
        <v>9</v>
      </c>
      <c r="S35" s="2">
        <f t="shared" si="3"/>
        <v>5</v>
      </c>
      <c r="T35" s="2">
        <f t="shared" si="3"/>
        <v>4</v>
      </c>
      <c r="U35" s="2">
        <f t="shared" si="3"/>
        <v>2</v>
      </c>
      <c r="V35" s="36">
        <f t="shared" si="3"/>
        <v>25</v>
      </c>
      <c r="W35" s="1"/>
    </row>
    <row r="36" spans="1:23" x14ac:dyDescent="0.3">
      <c r="A36" s="127" t="s">
        <v>39</v>
      </c>
      <c r="B36" s="128"/>
      <c r="C36" s="2">
        <f>SUM(C10:C15,C17:C30)</f>
        <v>0</v>
      </c>
      <c r="D36" s="2">
        <f t="shared" ref="D36:J36" si="4">SUM(D10:D15,D17:D30)</f>
        <v>0</v>
      </c>
      <c r="E36" s="2">
        <f t="shared" si="4"/>
        <v>2</v>
      </c>
      <c r="F36" s="2">
        <f t="shared" si="4"/>
        <v>11</v>
      </c>
      <c r="G36" s="2">
        <f t="shared" si="4"/>
        <v>2</v>
      </c>
      <c r="H36" s="2">
        <f t="shared" si="4"/>
        <v>5</v>
      </c>
      <c r="I36" s="2">
        <f t="shared" si="4"/>
        <v>3</v>
      </c>
      <c r="J36" s="38">
        <f t="shared" si="4"/>
        <v>23</v>
      </c>
      <c r="K36" s="1"/>
      <c r="M36" s="127" t="s">
        <v>39</v>
      </c>
      <c r="N36" s="128"/>
      <c r="O36" s="2">
        <f>SUM(O10:O15,O17:O30)</f>
        <v>0</v>
      </c>
      <c r="P36" s="2">
        <f t="shared" ref="P36:V36" si="5">SUM(P10:P15,P17:P30)</f>
        <v>0</v>
      </c>
      <c r="Q36" s="2">
        <f t="shared" si="5"/>
        <v>5</v>
      </c>
      <c r="R36" s="2">
        <f t="shared" si="5"/>
        <v>6</v>
      </c>
      <c r="S36" s="2">
        <f t="shared" si="5"/>
        <v>2</v>
      </c>
      <c r="T36" s="2">
        <f t="shared" si="5"/>
        <v>5</v>
      </c>
      <c r="U36" s="2">
        <f t="shared" si="5"/>
        <v>4</v>
      </c>
      <c r="V36" s="38">
        <f t="shared" si="5"/>
        <v>22</v>
      </c>
      <c r="W36" s="1"/>
    </row>
    <row r="37" spans="1:23" x14ac:dyDescent="0.3">
      <c r="A37" s="132" t="s">
        <v>40</v>
      </c>
      <c r="B37" s="133"/>
      <c r="C37" s="2">
        <f>SUM(C32,C33,C16)</f>
        <v>1</v>
      </c>
      <c r="D37" s="2">
        <f t="shared" ref="D37:J37" si="6">SUM(D32,D33,D16)</f>
        <v>0</v>
      </c>
      <c r="E37" s="2">
        <f t="shared" si="6"/>
        <v>0</v>
      </c>
      <c r="F37" s="2">
        <f t="shared" si="6"/>
        <v>4</v>
      </c>
      <c r="G37" s="2">
        <f t="shared" si="6"/>
        <v>4</v>
      </c>
      <c r="H37" s="2">
        <f t="shared" si="6"/>
        <v>5</v>
      </c>
      <c r="I37" s="2">
        <f t="shared" si="6"/>
        <v>5</v>
      </c>
      <c r="J37" s="37">
        <f t="shared" si="6"/>
        <v>19</v>
      </c>
      <c r="K37" s="1"/>
      <c r="M37" s="132" t="s">
        <v>40</v>
      </c>
      <c r="N37" s="133"/>
      <c r="O37" s="2">
        <f>SUM(O32,O33,O16)</f>
        <v>0</v>
      </c>
      <c r="P37" s="2">
        <f t="shared" ref="P37:V37" si="7">SUM(P32,P33,P16)</f>
        <v>1</v>
      </c>
      <c r="Q37" s="2">
        <f t="shared" si="7"/>
        <v>0</v>
      </c>
      <c r="R37" s="2">
        <f t="shared" si="7"/>
        <v>5</v>
      </c>
      <c r="S37" s="2">
        <f t="shared" si="7"/>
        <v>2</v>
      </c>
      <c r="T37" s="2">
        <f t="shared" si="7"/>
        <v>6</v>
      </c>
      <c r="U37" s="2">
        <f t="shared" si="7"/>
        <v>2</v>
      </c>
      <c r="V37" s="37">
        <f t="shared" si="7"/>
        <v>16</v>
      </c>
      <c r="W37" s="1"/>
    </row>
    <row r="38" spans="1:23" ht="15" thickBot="1" x14ac:dyDescent="0.35">
      <c r="K38" s="1"/>
      <c r="W38" s="1"/>
    </row>
    <row r="39" spans="1:23" ht="15" thickBot="1" x14ac:dyDescent="0.35">
      <c r="A39" s="135" t="s">
        <v>63</v>
      </c>
      <c r="B39" s="136"/>
      <c r="C39" s="139">
        <f>((SUM(C34:I34)/321235)*100000)</f>
        <v>19.923109250237363</v>
      </c>
      <c r="D39" s="140"/>
      <c r="K39" s="1"/>
      <c r="M39" s="135" t="s">
        <v>63</v>
      </c>
      <c r="N39" s="136"/>
      <c r="O39" s="139">
        <f>((SUM(O34:U34)/321235)*100000)</f>
        <v>19.611810668202406</v>
      </c>
      <c r="P39" s="140"/>
      <c r="W39" s="1"/>
    </row>
    <row r="40" spans="1:23" x14ac:dyDescent="0.3">
      <c r="A40" s="138" t="s">
        <v>42</v>
      </c>
      <c r="B40" s="138"/>
      <c r="C40" s="138"/>
      <c r="D40" s="138"/>
      <c r="E40" s="138"/>
      <c r="F40" s="138"/>
      <c r="G40" s="138"/>
      <c r="H40" s="138"/>
      <c r="I40" s="138"/>
      <c r="J40" s="103"/>
      <c r="K40" s="1"/>
      <c r="M40" s="138" t="s">
        <v>42</v>
      </c>
      <c r="N40" s="138"/>
      <c r="O40" s="138"/>
      <c r="P40" s="138"/>
      <c r="Q40" s="138"/>
      <c r="R40" s="138"/>
      <c r="S40" s="138"/>
      <c r="T40" s="138"/>
      <c r="U40" s="138"/>
      <c r="V40" s="103"/>
      <c r="W40" s="1"/>
    </row>
    <row r="41" spans="1:23" x14ac:dyDescent="0.3">
      <c r="A41" s="147" t="s">
        <v>43</v>
      </c>
      <c r="B41" s="147"/>
      <c r="C41" s="147"/>
      <c r="D41" s="147"/>
      <c r="E41" s="147"/>
      <c r="F41" s="147"/>
      <c r="G41" s="147"/>
      <c r="H41" s="147"/>
      <c r="I41" s="147"/>
      <c r="J41" s="102"/>
      <c r="K41" s="1"/>
      <c r="M41" s="147" t="s">
        <v>43</v>
      </c>
      <c r="N41" s="147"/>
      <c r="O41" s="147"/>
      <c r="P41" s="147"/>
      <c r="Q41" s="147"/>
      <c r="R41" s="147"/>
      <c r="S41" s="147"/>
      <c r="T41" s="147"/>
      <c r="U41" s="147"/>
      <c r="V41" s="102"/>
      <c r="W41" s="1"/>
    </row>
    <row r="45" spans="1:23" ht="15.6" x14ac:dyDescent="0.3">
      <c r="A45" s="152"/>
      <c r="B45" s="153"/>
      <c r="C45" s="3">
        <v>44061</v>
      </c>
      <c r="D45" s="3">
        <v>44060</v>
      </c>
      <c r="E45" s="3">
        <v>44059</v>
      </c>
      <c r="F45" s="3">
        <v>44058</v>
      </c>
      <c r="G45" s="3">
        <v>44057</v>
      </c>
      <c r="H45" s="3">
        <v>44056</v>
      </c>
      <c r="I45" s="35">
        <v>44055</v>
      </c>
      <c r="J45" s="3" t="s">
        <v>59</v>
      </c>
      <c r="K45" s="101" t="s">
        <v>60</v>
      </c>
      <c r="M45" s="152"/>
      <c r="N45" s="153"/>
      <c r="O45" s="3">
        <v>44061</v>
      </c>
      <c r="P45" s="3">
        <v>44060</v>
      </c>
      <c r="Q45" s="3">
        <v>44059</v>
      </c>
      <c r="R45" s="3">
        <v>44058</v>
      </c>
      <c r="S45" s="3">
        <v>44057</v>
      </c>
      <c r="T45" s="3">
        <v>44056</v>
      </c>
      <c r="U45" s="35">
        <v>44055</v>
      </c>
      <c r="V45" s="3" t="s">
        <v>59</v>
      </c>
      <c r="W45" s="101" t="s">
        <v>60</v>
      </c>
    </row>
    <row r="46" spans="1:23" ht="15.6" x14ac:dyDescent="0.3">
      <c r="A46" s="16">
        <v>8500</v>
      </c>
      <c r="B46" s="17" t="s">
        <v>6</v>
      </c>
      <c r="C46" s="18">
        <v>2</v>
      </c>
      <c r="D46" s="18">
        <v>4</v>
      </c>
      <c r="E46" s="18"/>
      <c r="F46" s="18">
        <v>3</v>
      </c>
      <c r="G46" s="18"/>
      <c r="H46" s="18">
        <v>1</v>
      </c>
      <c r="I46" s="18">
        <v>1</v>
      </c>
      <c r="J46" s="148">
        <f>SUM(C46:I49)</f>
        <v>12</v>
      </c>
      <c r="K46" s="150">
        <f>((SUM(C46:I49)/77109)*100000)</f>
        <v>15.562385713729915</v>
      </c>
      <c r="M46" s="16">
        <v>8500</v>
      </c>
      <c r="N46" s="17" t="s">
        <v>6</v>
      </c>
      <c r="O46" s="18">
        <v>3</v>
      </c>
      <c r="P46" s="18">
        <v>3</v>
      </c>
      <c r="Q46" s="18"/>
      <c r="R46" s="18">
        <v>3</v>
      </c>
      <c r="S46" s="18"/>
      <c r="T46" s="18">
        <v>1</v>
      </c>
      <c r="U46" s="18">
        <v>1</v>
      </c>
      <c r="V46" s="148">
        <f>SUM(O46:U49)</f>
        <v>13</v>
      </c>
      <c r="W46" s="150">
        <f>((SUM(O46:U49)/77109)*100000)</f>
        <v>16.859251189874076</v>
      </c>
    </row>
    <row r="47" spans="1:23" ht="15.6" x14ac:dyDescent="0.3">
      <c r="A47" s="14">
        <v>8501</v>
      </c>
      <c r="B47" s="12" t="s">
        <v>7</v>
      </c>
      <c r="C47" s="11"/>
      <c r="D47" s="11">
        <v>1</v>
      </c>
      <c r="E47" s="11"/>
      <c r="F47" s="11"/>
      <c r="G47" s="11"/>
      <c r="H47" s="11"/>
      <c r="I47" s="11"/>
      <c r="J47" s="116"/>
      <c r="K47" s="119"/>
      <c r="M47" s="14">
        <v>8501</v>
      </c>
      <c r="N47" s="12" t="s">
        <v>7</v>
      </c>
      <c r="O47" s="11"/>
      <c r="P47" s="11">
        <v>1</v>
      </c>
      <c r="Q47" s="11"/>
      <c r="R47" s="11">
        <v>1</v>
      </c>
      <c r="S47" s="11"/>
      <c r="T47" s="11"/>
      <c r="U47" s="11"/>
      <c r="V47" s="116"/>
      <c r="W47" s="119"/>
    </row>
    <row r="48" spans="1:23" ht="15.6" x14ac:dyDescent="0.3">
      <c r="A48" s="14">
        <v>8510</v>
      </c>
      <c r="B48" s="12" t="s">
        <v>8</v>
      </c>
      <c r="C48" s="11"/>
      <c r="D48" s="11"/>
      <c r="E48" s="11"/>
      <c r="F48" s="11"/>
      <c r="G48" s="11"/>
      <c r="H48" s="11"/>
      <c r="I48" s="11"/>
      <c r="J48" s="116"/>
      <c r="K48" s="119"/>
      <c r="M48" s="14">
        <v>8510</v>
      </c>
      <c r="N48" s="12" t="s">
        <v>8</v>
      </c>
      <c r="O48" s="11"/>
      <c r="P48" s="11"/>
      <c r="Q48" s="11"/>
      <c r="R48" s="11"/>
      <c r="S48" s="11"/>
      <c r="T48" s="11"/>
      <c r="U48" s="11"/>
      <c r="V48" s="116"/>
      <c r="W48" s="119"/>
    </row>
    <row r="49" spans="1:23" ht="15.6" x14ac:dyDescent="0.3">
      <c r="A49" s="19">
        <v>8511</v>
      </c>
      <c r="B49" s="20" t="s">
        <v>9</v>
      </c>
      <c r="C49" s="21"/>
      <c r="D49" s="21"/>
      <c r="E49" s="21"/>
      <c r="F49" s="21"/>
      <c r="G49" s="21"/>
      <c r="H49" s="21"/>
      <c r="I49" s="21"/>
      <c r="J49" s="149"/>
      <c r="K49" s="151"/>
      <c r="M49" s="19">
        <v>8511</v>
      </c>
      <c r="N49" s="20" t="s">
        <v>9</v>
      </c>
      <c r="O49" s="21"/>
      <c r="P49" s="21"/>
      <c r="Q49" s="21"/>
      <c r="R49" s="21"/>
      <c r="S49" s="21"/>
      <c r="T49" s="21"/>
      <c r="U49" s="21"/>
      <c r="V49" s="149"/>
      <c r="W49" s="151"/>
    </row>
    <row r="50" spans="1:23" ht="15.6" x14ac:dyDescent="0.3">
      <c r="A50" s="10">
        <v>8520</v>
      </c>
      <c r="B50" s="22" t="s">
        <v>10</v>
      </c>
      <c r="C50" s="23"/>
      <c r="D50" s="23"/>
      <c r="E50" s="23"/>
      <c r="F50" s="23">
        <v>1</v>
      </c>
      <c r="G50" s="23"/>
      <c r="H50" s="23"/>
      <c r="I50" s="23">
        <v>1</v>
      </c>
      <c r="J50" s="40">
        <f>SUM(C50:I50)</f>
        <v>2</v>
      </c>
      <c r="K50" s="39">
        <f>((SUM(C50:I50)/13676)*100000)</f>
        <v>14.624159110851126</v>
      </c>
      <c r="M50" s="10">
        <v>8520</v>
      </c>
      <c r="N50" s="22" t="s">
        <v>10</v>
      </c>
      <c r="O50" s="23"/>
      <c r="P50" s="23"/>
      <c r="Q50" s="23"/>
      <c r="R50" s="23">
        <v>1</v>
      </c>
      <c r="S50" s="23"/>
      <c r="T50" s="23"/>
      <c r="U50" s="23"/>
      <c r="V50" s="40">
        <f>SUM(O50:U50)</f>
        <v>1</v>
      </c>
      <c r="W50" s="39">
        <f>((SUM(O50:U50)/13676)*100000)</f>
        <v>7.3120795554255631</v>
      </c>
    </row>
    <row r="51" spans="1:23" ht="15.6" x14ac:dyDescent="0.3">
      <c r="A51" s="16">
        <v>8530</v>
      </c>
      <c r="B51" s="17" t="s">
        <v>11</v>
      </c>
      <c r="C51" s="18"/>
      <c r="D51" s="18"/>
      <c r="E51" s="18"/>
      <c r="F51" s="18"/>
      <c r="G51" s="18">
        <v>1</v>
      </c>
      <c r="H51" s="18">
        <v>5</v>
      </c>
      <c r="I51" s="18"/>
      <c r="J51" s="148">
        <f>SUM(C51:I52)</f>
        <v>6</v>
      </c>
      <c r="K51" s="150">
        <f>((SUM(C51:I52)/28502)*100000)</f>
        <v>21.051154304961056</v>
      </c>
      <c r="M51" s="16">
        <v>8530</v>
      </c>
      <c r="N51" s="17" t="s">
        <v>11</v>
      </c>
      <c r="O51" s="18"/>
      <c r="P51" s="18"/>
      <c r="Q51" s="18"/>
      <c r="R51" s="18"/>
      <c r="S51" s="18">
        <v>4</v>
      </c>
      <c r="T51" s="18">
        <v>1</v>
      </c>
      <c r="U51" s="18"/>
      <c r="V51" s="148">
        <f>SUM(O51:U52)</f>
        <v>5</v>
      </c>
      <c r="W51" s="150">
        <f>((SUM(O51:U52)/28502)*100000)</f>
        <v>17.542628587467544</v>
      </c>
    </row>
    <row r="52" spans="1:23" ht="15.6" x14ac:dyDescent="0.3">
      <c r="A52" s="19">
        <v>8531</v>
      </c>
      <c r="B52" s="20" t="s">
        <v>12</v>
      </c>
      <c r="C52" s="21"/>
      <c r="D52" s="21"/>
      <c r="E52" s="21"/>
      <c r="F52" s="21"/>
      <c r="G52" s="21"/>
      <c r="H52" s="21"/>
      <c r="I52" s="21"/>
      <c r="J52" s="149"/>
      <c r="K52" s="151"/>
      <c r="M52" s="19">
        <v>8531</v>
      </c>
      <c r="N52" s="20" t="s">
        <v>12</v>
      </c>
      <c r="O52" s="21"/>
      <c r="P52" s="21"/>
      <c r="Q52" s="21"/>
      <c r="R52" s="21"/>
      <c r="S52" s="21"/>
      <c r="T52" s="21"/>
      <c r="U52" s="21"/>
      <c r="V52" s="149"/>
      <c r="W52" s="151"/>
    </row>
    <row r="53" spans="1:23" ht="15.6" x14ac:dyDescent="0.3">
      <c r="A53" s="24">
        <v>8540</v>
      </c>
      <c r="B53" s="25" t="s">
        <v>13</v>
      </c>
      <c r="C53" s="23"/>
      <c r="D53" s="23">
        <v>1</v>
      </c>
      <c r="E53" s="23"/>
      <c r="F53" s="23"/>
      <c r="G53" s="23"/>
      <c r="H53" s="23"/>
      <c r="I53" s="23"/>
      <c r="J53" s="40">
        <f>SUM(C53:I53)</f>
        <v>1</v>
      </c>
      <c r="K53" s="39">
        <f>((SUM(C53:I53)/12078)*100000)</f>
        <v>8.279516476237788</v>
      </c>
      <c r="M53" s="24">
        <v>8540</v>
      </c>
      <c r="N53" s="25" t="s">
        <v>13</v>
      </c>
      <c r="O53" s="23">
        <v>1</v>
      </c>
      <c r="P53" s="23"/>
      <c r="Q53" s="23"/>
      <c r="R53" s="23"/>
      <c r="S53" s="23"/>
      <c r="T53" s="23"/>
      <c r="U53" s="23"/>
      <c r="V53" s="40">
        <f>SUM(O53:U53)</f>
        <v>1</v>
      </c>
      <c r="W53" s="39">
        <f>((SUM(O53:U53)/12078)*100000)</f>
        <v>8.279516476237788</v>
      </c>
    </row>
    <row r="54" spans="1:23" ht="15.6" x14ac:dyDescent="0.3">
      <c r="A54" s="26">
        <v>8550</v>
      </c>
      <c r="B54" s="27" t="s">
        <v>14</v>
      </c>
      <c r="C54" s="18"/>
      <c r="D54" s="18"/>
      <c r="E54" s="18"/>
      <c r="F54" s="18"/>
      <c r="G54" s="18"/>
      <c r="H54" s="18">
        <v>1</v>
      </c>
      <c r="I54" s="18">
        <v>1</v>
      </c>
      <c r="J54" s="148">
        <f>SUM(C54:I58)</f>
        <v>4</v>
      </c>
      <c r="K54" s="150">
        <f>((SUM(C54:I58)/24814)*100000)</f>
        <v>16.119932296284357</v>
      </c>
      <c r="M54" s="26">
        <v>8550</v>
      </c>
      <c r="N54" s="27" t="s">
        <v>14</v>
      </c>
      <c r="O54" s="18"/>
      <c r="P54" s="18"/>
      <c r="Q54" s="18"/>
      <c r="R54" s="18"/>
      <c r="S54" s="18"/>
      <c r="T54" s="18">
        <v>1</v>
      </c>
      <c r="U54" s="18"/>
      <c r="V54" s="148">
        <f>SUM(O54:U58)</f>
        <v>3</v>
      </c>
      <c r="W54" s="150">
        <f>((SUM(O54:U58)/24814)*100000)</f>
        <v>12.089949222213267</v>
      </c>
    </row>
    <row r="55" spans="1:23" ht="15.6" x14ac:dyDescent="0.3">
      <c r="A55" s="15">
        <v>8551</v>
      </c>
      <c r="B55" s="13" t="s">
        <v>15</v>
      </c>
      <c r="C55" s="11">
        <v>1</v>
      </c>
      <c r="D55" s="11"/>
      <c r="E55" s="11"/>
      <c r="F55" s="11"/>
      <c r="G55" s="11"/>
      <c r="H55" s="11"/>
      <c r="I55" s="11"/>
      <c r="J55" s="116"/>
      <c r="K55" s="119"/>
      <c r="M55" s="15">
        <v>8551</v>
      </c>
      <c r="N55" s="13" t="s">
        <v>15</v>
      </c>
      <c r="O55" s="11">
        <v>1</v>
      </c>
      <c r="P55" s="11"/>
      <c r="Q55" s="11"/>
      <c r="R55" s="11"/>
      <c r="S55" s="11"/>
      <c r="T55" s="11"/>
      <c r="U55" s="11"/>
      <c r="V55" s="116"/>
      <c r="W55" s="119"/>
    </row>
    <row r="56" spans="1:23" ht="15.6" x14ac:dyDescent="0.3">
      <c r="A56" s="15">
        <v>8552</v>
      </c>
      <c r="B56" s="13" t="s">
        <v>16</v>
      </c>
      <c r="C56" s="11">
        <v>1</v>
      </c>
      <c r="D56" s="11"/>
      <c r="E56" s="11"/>
      <c r="F56" s="11"/>
      <c r="G56" s="11"/>
      <c r="H56" s="11"/>
      <c r="I56" s="11"/>
      <c r="J56" s="116"/>
      <c r="K56" s="119"/>
      <c r="M56" s="15">
        <v>8552</v>
      </c>
      <c r="N56" s="13" t="s">
        <v>16</v>
      </c>
      <c r="O56" s="11">
        <v>1</v>
      </c>
      <c r="P56" s="11"/>
      <c r="Q56" s="11"/>
      <c r="R56" s="11"/>
      <c r="S56" s="11"/>
      <c r="T56" s="11"/>
      <c r="U56" s="11"/>
      <c r="V56" s="116"/>
      <c r="W56" s="119"/>
    </row>
    <row r="57" spans="1:23" ht="15.6" x14ac:dyDescent="0.3">
      <c r="A57" s="15">
        <v>8553</v>
      </c>
      <c r="B57" s="13" t="s">
        <v>17</v>
      </c>
      <c r="C57" s="11"/>
      <c r="D57" s="11"/>
      <c r="E57" s="11"/>
      <c r="F57" s="11"/>
      <c r="G57" s="11"/>
      <c r="H57" s="11"/>
      <c r="I57" s="11"/>
      <c r="J57" s="116"/>
      <c r="K57" s="119"/>
      <c r="M57" s="15">
        <v>8553</v>
      </c>
      <c r="N57" s="13" t="s">
        <v>17</v>
      </c>
      <c r="O57" s="11"/>
      <c r="P57" s="11"/>
      <c r="Q57" s="11"/>
      <c r="R57" s="11"/>
      <c r="S57" s="11"/>
      <c r="T57" s="11"/>
      <c r="U57" s="11"/>
      <c r="V57" s="116"/>
      <c r="W57" s="119"/>
    </row>
    <row r="58" spans="1:23" ht="15.6" x14ac:dyDescent="0.3">
      <c r="A58" s="28">
        <v>8554</v>
      </c>
      <c r="B58" s="29" t="s">
        <v>18</v>
      </c>
      <c r="C58" s="21"/>
      <c r="D58" s="21"/>
      <c r="E58" s="21"/>
      <c r="F58" s="21"/>
      <c r="G58" s="21"/>
      <c r="H58" s="21"/>
      <c r="I58" s="21"/>
      <c r="J58" s="149"/>
      <c r="K58" s="151"/>
      <c r="M58" s="28">
        <v>8554</v>
      </c>
      <c r="N58" s="29" t="s">
        <v>18</v>
      </c>
      <c r="O58" s="21"/>
      <c r="P58" s="21"/>
      <c r="Q58" s="21"/>
      <c r="R58" s="21"/>
      <c r="S58" s="21"/>
      <c r="T58" s="21"/>
      <c r="U58" s="21"/>
      <c r="V58" s="149"/>
      <c r="W58" s="151"/>
    </row>
    <row r="59" spans="1:23" ht="15.6" x14ac:dyDescent="0.3">
      <c r="A59" s="30">
        <v>8560</v>
      </c>
      <c r="B59" s="31" t="s">
        <v>19</v>
      </c>
      <c r="C59" s="23"/>
      <c r="D59" s="23"/>
      <c r="E59" s="23"/>
      <c r="F59" s="23"/>
      <c r="G59" s="23"/>
      <c r="H59" s="23">
        <v>2</v>
      </c>
      <c r="I59" s="23">
        <v>1</v>
      </c>
      <c r="J59" s="40">
        <f>SUM(C59:I59)</f>
        <v>3</v>
      </c>
      <c r="K59" s="39">
        <f>((SUM(C59:I59)/31579)*100000)</f>
        <v>9.4999841666930553</v>
      </c>
      <c r="M59" s="30">
        <v>8560</v>
      </c>
      <c r="N59" s="31" t="s">
        <v>19</v>
      </c>
      <c r="O59" s="23"/>
      <c r="P59" s="23"/>
      <c r="Q59" s="23"/>
      <c r="R59" s="23">
        <v>1</v>
      </c>
      <c r="S59" s="23">
        <v>2</v>
      </c>
      <c r="T59" s="23">
        <v>1</v>
      </c>
      <c r="U59" s="23">
        <v>3</v>
      </c>
      <c r="V59" s="40">
        <f>SUM(O59:U59)</f>
        <v>7</v>
      </c>
      <c r="W59" s="39">
        <f>((SUM(O59:U59)/31579)*100000)</f>
        <v>22.166629722283794</v>
      </c>
    </row>
    <row r="60" spans="1:23" ht="15.6" x14ac:dyDescent="0.3">
      <c r="A60" s="26">
        <v>8570</v>
      </c>
      <c r="B60" s="27" t="s">
        <v>20</v>
      </c>
      <c r="C60" s="18"/>
      <c r="D60" s="18"/>
      <c r="E60" s="18"/>
      <c r="F60" s="18"/>
      <c r="G60" s="18">
        <v>3</v>
      </c>
      <c r="H60" s="18"/>
      <c r="I60" s="18"/>
      <c r="J60" s="148">
        <f>SUM(C60:I63)</f>
        <v>3</v>
      </c>
      <c r="K60" s="150">
        <f>((SUM(C60:I63)/14781)*100000)</f>
        <v>20.296326364927946</v>
      </c>
      <c r="M60" s="26">
        <v>8570</v>
      </c>
      <c r="N60" s="27" t="s">
        <v>20</v>
      </c>
      <c r="O60" s="18"/>
      <c r="P60" s="18"/>
      <c r="Q60" s="18">
        <v>3</v>
      </c>
      <c r="R60" s="18"/>
      <c r="S60" s="18"/>
      <c r="T60" s="18"/>
      <c r="U60" s="18">
        <v>1</v>
      </c>
      <c r="V60" s="148">
        <f>SUM(O60:U63)</f>
        <v>4</v>
      </c>
      <c r="W60" s="150">
        <f>((SUM(O60:U63)/14781)*100000)</f>
        <v>27.0617684865706</v>
      </c>
    </row>
    <row r="61" spans="1:23" ht="15.6" x14ac:dyDescent="0.3">
      <c r="A61" s="15">
        <v>8572</v>
      </c>
      <c r="B61" s="13" t="s">
        <v>21</v>
      </c>
      <c r="C61" s="11"/>
      <c r="D61" s="11"/>
      <c r="E61" s="11"/>
      <c r="F61" s="11"/>
      <c r="G61" s="11"/>
      <c r="H61" s="11"/>
      <c r="I61" s="11"/>
      <c r="J61" s="116"/>
      <c r="K61" s="119"/>
      <c r="M61" s="15">
        <v>8572</v>
      </c>
      <c r="N61" s="13" t="s">
        <v>21</v>
      </c>
      <c r="O61" s="11"/>
      <c r="P61" s="11"/>
      <c r="Q61" s="11"/>
      <c r="R61" s="11"/>
      <c r="S61" s="11"/>
      <c r="T61" s="11"/>
      <c r="U61" s="11"/>
      <c r="V61" s="116"/>
      <c r="W61" s="119"/>
    </row>
    <row r="62" spans="1:23" ht="15.6" x14ac:dyDescent="0.3">
      <c r="A62" s="15">
        <v>8573</v>
      </c>
      <c r="B62" s="13" t="s">
        <v>22</v>
      </c>
      <c r="C62" s="11"/>
      <c r="D62" s="11"/>
      <c r="E62" s="11"/>
      <c r="F62" s="11"/>
      <c r="G62" s="11"/>
      <c r="H62" s="11"/>
      <c r="I62" s="11"/>
      <c r="J62" s="116"/>
      <c r="K62" s="119"/>
      <c r="M62" s="15">
        <v>8573</v>
      </c>
      <c r="N62" s="13" t="s">
        <v>22</v>
      </c>
      <c r="O62" s="11"/>
      <c r="P62" s="11"/>
      <c r="Q62" s="11"/>
      <c r="R62" s="11"/>
      <c r="S62" s="11"/>
      <c r="T62" s="11"/>
      <c r="U62" s="11"/>
      <c r="V62" s="116"/>
      <c r="W62" s="119"/>
    </row>
    <row r="63" spans="1:23" ht="15.6" x14ac:dyDescent="0.3">
      <c r="A63" s="28">
        <v>8570</v>
      </c>
      <c r="B63" s="29" t="s">
        <v>23</v>
      </c>
      <c r="C63" s="21"/>
      <c r="D63" s="21"/>
      <c r="E63" s="21"/>
      <c r="F63" s="21"/>
      <c r="G63" s="21"/>
      <c r="H63" s="21"/>
      <c r="I63" s="21"/>
      <c r="J63" s="149"/>
      <c r="K63" s="151"/>
      <c r="M63" s="28">
        <v>8570</v>
      </c>
      <c r="N63" s="29" t="s">
        <v>23</v>
      </c>
      <c r="O63" s="21"/>
      <c r="P63" s="21"/>
      <c r="Q63" s="21"/>
      <c r="R63" s="21"/>
      <c r="S63" s="21"/>
      <c r="T63" s="21"/>
      <c r="U63" s="21"/>
      <c r="V63" s="149"/>
      <c r="W63" s="151"/>
    </row>
    <row r="64" spans="1:23" ht="15.6" x14ac:dyDescent="0.3">
      <c r="A64" s="26">
        <v>8580</v>
      </c>
      <c r="B64" s="27" t="s">
        <v>61</v>
      </c>
      <c r="C64" s="18"/>
      <c r="D64" s="18"/>
      <c r="E64" s="18"/>
      <c r="F64" s="18"/>
      <c r="G64" s="18"/>
      <c r="H64" s="18"/>
      <c r="I64" s="18"/>
      <c r="J64" s="148">
        <f>SUM(C64:I67)</f>
        <v>0</v>
      </c>
      <c r="K64" s="150">
        <f>((SUM(C64:I67)/10206)*100000)</f>
        <v>0</v>
      </c>
      <c r="M64" s="26">
        <v>8580</v>
      </c>
      <c r="N64" s="27" t="s">
        <v>61</v>
      </c>
      <c r="O64" s="18"/>
      <c r="P64" s="18"/>
      <c r="Q64" s="18"/>
      <c r="R64" s="18"/>
      <c r="S64" s="18"/>
      <c r="T64" s="18"/>
      <c r="U64" s="18"/>
      <c r="V64" s="148">
        <f>SUM(O64:U67)</f>
        <v>0</v>
      </c>
      <c r="W64" s="150">
        <f>((SUM(O64:U67)/10206)*100000)</f>
        <v>0</v>
      </c>
    </row>
    <row r="65" spans="1:23" ht="15.6" x14ac:dyDescent="0.3">
      <c r="A65" s="15">
        <v>8581</v>
      </c>
      <c r="B65" s="13" t="s">
        <v>62</v>
      </c>
      <c r="C65" s="11"/>
      <c r="D65" s="11"/>
      <c r="E65" s="11"/>
      <c r="F65" s="11"/>
      <c r="G65" s="11"/>
      <c r="H65" s="11"/>
      <c r="I65" s="11"/>
      <c r="J65" s="116"/>
      <c r="K65" s="119"/>
      <c r="M65" s="15">
        <v>8581</v>
      </c>
      <c r="N65" s="13" t="s">
        <v>62</v>
      </c>
      <c r="O65" s="11"/>
      <c r="P65" s="11"/>
      <c r="Q65" s="11"/>
      <c r="R65" s="11"/>
      <c r="S65" s="11"/>
      <c r="T65" s="11"/>
      <c r="U65" s="11"/>
      <c r="V65" s="116"/>
      <c r="W65" s="119"/>
    </row>
    <row r="66" spans="1:23" ht="15.6" x14ac:dyDescent="0.3">
      <c r="A66" s="15">
        <v>8582</v>
      </c>
      <c r="B66" s="13" t="s">
        <v>26</v>
      </c>
      <c r="C66" s="11"/>
      <c r="D66" s="11"/>
      <c r="E66" s="11"/>
      <c r="F66" s="11"/>
      <c r="G66" s="11"/>
      <c r="H66" s="11"/>
      <c r="I66" s="11"/>
      <c r="J66" s="116"/>
      <c r="K66" s="119"/>
      <c r="M66" s="15">
        <v>8582</v>
      </c>
      <c r="N66" s="13" t="s">
        <v>26</v>
      </c>
      <c r="O66" s="11"/>
      <c r="P66" s="11"/>
      <c r="Q66" s="11"/>
      <c r="R66" s="11"/>
      <c r="S66" s="11"/>
      <c r="T66" s="11"/>
      <c r="U66" s="11"/>
      <c r="V66" s="116"/>
      <c r="W66" s="119"/>
    </row>
    <row r="67" spans="1:23" ht="15.6" x14ac:dyDescent="0.3">
      <c r="A67" s="28">
        <v>8583</v>
      </c>
      <c r="B67" s="29" t="s">
        <v>27</v>
      </c>
      <c r="C67" s="21"/>
      <c r="D67" s="21"/>
      <c r="E67" s="21"/>
      <c r="F67" s="21"/>
      <c r="G67" s="21"/>
      <c r="H67" s="21"/>
      <c r="I67" s="21"/>
      <c r="J67" s="149"/>
      <c r="K67" s="151"/>
      <c r="M67" s="28">
        <v>8583</v>
      </c>
      <c r="N67" s="29" t="s">
        <v>27</v>
      </c>
      <c r="O67" s="21"/>
      <c r="P67" s="21"/>
      <c r="Q67" s="21"/>
      <c r="R67" s="21"/>
      <c r="S67" s="21"/>
      <c r="T67" s="21"/>
      <c r="U67" s="21"/>
      <c r="V67" s="149"/>
      <c r="W67" s="151"/>
    </row>
    <row r="68" spans="1:23" ht="15.6" x14ac:dyDescent="0.3">
      <c r="A68" s="24">
        <v>8587</v>
      </c>
      <c r="B68" s="25" t="s">
        <v>28</v>
      </c>
      <c r="C68" s="23"/>
      <c r="D68" s="23"/>
      <c r="E68" s="23"/>
      <c r="F68" s="23"/>
      <c r="G68" s="23"/>
      <c r="H68" s="23"/>
      <c r="I68" s="23"/>
      <c r="J68" s="40">
        <f>SUM(C68:I68)</f>
        <v>0</v>
      </c>
      <c r="K68" s="39">
        <f>((SUM(C68:I68)/2071)*100000)</f>
        <v>0</v>
      </c>
      <c r="M68" s="24">
        <v>8587</v>
      </c>
      <c r="N68" s="25" t="s">
        <v>28</v>
      </c>
      <c r="O68" s="23"/>
      <c r="P68" s="23"/>
      <c r="Q68" s="23"/>
      <c r="R68" s="23"/>
      <c r="S68" s="23"/>
      <c r="T68" s="23"/>
      <c r="U68" s="23"/>
      <c r="V68" s="40">
        <f>SUM(O68:U68)</f>
        <v>0</v>
      </c>
      <c r="W68" s="39">
        <f>((SUM(O68:U68)/2071)*100000)</f>
        <v>0</v>
      </c>
    </row>
    <row r="69" spans="1:23" ht="15.6" x14ac:dyDescent="0.3">
      <c r="A69" s="24">
        <v>8710</v>
      </c>
      <c r="B69" s="25" t="s">
        <v>29</v>
      </c>
      <c r="C69" s="23"/>
      <c r="D69" s="23"/>
      <c r="E69" s="23"/>
      <c r="F69" s="23"/>
      <c r="G69" s="23"/>
      <c r="H69" s="23"/>
      <c r="I69" s="23"/>
      <c r="J69" s="40">
        <f>SUM(C69:I69)</f>
        <v>0</v>
      </c>
      <c r="K69" s="39">
        <f>((SUM(C69:I69)/9833)*100000)</f>
        <v>0</v>
      </c>
      <c r="M69" s="24">
        <v>8710</v>
      </c>
      <c r="N69" s="25" t="s">
        <v>29</v>
      </c>
      <c r="O69" s="23"/>
      <c r="P69" s="23"/>
      <c r="Q69" s="23"/>
      <c r="R69" s="23"/>
      <c r="S69" s="23"/>
      <c r="T69" s="23"/>
      <c r="U69" s="23"/>
      <c r="V69" s="40">
        <f>SUM(O69:U69)</f>
        <v>0</v>
      </c>
      <c r="W69" s="39">
        <f>((SUM(O69:U69)/9833)*100000)</f>
        <v>0</v>
      </c>
    </row>
    <row r="70" spans="1:23" ht="15.6" x14ac:dyDescent="0.3">
      <c r="A70" s="26">
        <v>8790</v>
      </c>
      <c r="B70" s="27" t="s">
        <v>30</v>
      </c>
      <c r="C70" s="18"/>
      <c r="D70" s="18"/>
      <c r="E70" s="18"/>
      <c r="F70" s="18"/>
      <c r="G70" s="18"/>
      <c r="H70" s="18"/>
      <c r="I70" s="18"/>
      <c r="J70" s="148">
        <f>SUM(C70:I73)</f>
        <v>1</v>
      </c>
      <c r="K70" s="150">
        <f>((SUM(C70:I73)/38350)*100000)</f>
        <v>2.6075619295958279</v>
      </c>
      <c r="M70" s="26">
        <v>8790</v>
      </c>
      <c r="N70" s="27" t="s">
        <v>30</v>
      </c>
      <c r="O70" s="18"/>
      <c r="P70" s="18"/>
      <c r="Q70" s="18"/>
      <c r="R70" s="18"/>
      <c r="S70" s="18"/>
      <c r="T70" s="18"/>
      <c r="U70" s="18"/>
      <c r="V70" s="148">
        <f>SUM(O70:U73)</f>
        <v>1</v>
      </c>
      <c r="W70" s="150">
        <f>((SUM(O70:U73)/38350)*100000)</f>
        <v>2.6075619295958279</v>
      </c>
    </row>
    <row r="71" spans="1:23" ht="15.6" x14ac:dyDescent="0.3">
      <c r="A71" s="15">
        <v>8791</v>
      </c>
      <c r="B71" s="13" t="s">
        <v>31</v>
      </c>
      <c r="C71" s="11"/>
      <c r="D71" s="11"/>
      <c r="E71" s="11"/>
      <c r="F71" s="11"/>
      <c r="G71" s="11"/>
      <c r="H71" s="11"/>
      <c r="I71" s="11"/>
      <c r="J71" s="116"/>
      <c r="K71" s="119"/>
      <c r="M71" s="15">
        <v>8791</v>
      </c>
      <c r="N71" s="13" t="s">
        <v>31</v>
      </c>
      <c r="O71" s="11"/>
      <c r="P71" s="11"/>
      <c r="Q71" s="11"/>
      <c r="R71" s="11"/>
      <c r="S71" s="11"/>
      <c r="T71" s="11"/>
      <c r="U71" s="11"/>
      <c r="V71" s="116"/>
      <c r="W71" s="119"/>
    </row>
    <row r="72" spans="1:23" ht="15.6" x14ac:dyDescent="0.3">
      <c r="A72" s="15">
        <v>8792</v>
      </c>
      <c r="B72" s="13" t="s">
        <v>32</v>
      </c>
      <c r="C72" s="11"/>
      <c r="D72" s="11"/>
      <c r="E72" s="11"/>
      <c r="F72" s="11"/>
      <c r="G72" s="11"/>
      <c r="H72" s="11">
        <v>1</v>
      </c>
      <c r="I72" s="11"/>
      <c r="J72" s="116"/>
      <c r="K72" s="119"/>
      <c r="M72" s="15">
        <v>8792</v>
      </c>
      <c r="N72" s="13" t="s">
        <v>32</v>
      </c>
      <c r="O72" s="11"/>
      <c r="P72" s="11"/>
      <c r="Q72" s="11"/>
      <c r="R72" s="11"/>
      <c r="S72" s="11">
        <v>1</v>
      </c>
      <c r="T72" s="11"/>
      <c r="U72" s="11"/>
      <c r="V72" s="116"/>
      <c r="W72" s="119"/>
    </row>
    <row r="73" spans="1:23" ht="15.6" x14ac:dyDescent="0.3">
      <c r="A73" s="28">
        <v>8793</v>
      </c>
      <c r="B73" s="29" t="s">
        <v>33</v>
      </c>
      <c r="C73" s="21"/>
      <c r="D73" s="21"/>
      <c r="E73" s="21"/>
      <c r="F73" s="21"/>
      <c r="G73" s="21"/>
      <c r="H73" s="21"/>
      <c r="I73" s="21"/>
      <c r="J73" s="149"/>
      <c r="K73" s="151"/>
      <c r="M73" s="28">
        <v>8793</v>
      </c>
      <c r="N73" s="29" t="s">
        <v>33</v>
      </c>
      <c r="O73" s="21"/>
      <c r="P73" s="21"/>
      <c r="Q73" s="21"/>
      <c r="R73" s="21"/>
      <c r="S73" s="21"/>
      <c r="T73" s="21"/>
      <c r="U73" s="21"/>
      <c r="V73" s="149"/>
      <c r="W73" s="151"/>
    </row>
    <row r="74" spans="1:23" ht="15.6" x14ac:dyDescent="0.3">
      <c r="A74" s="32">
        <v>8860</v>
      </c>
      <c r="B74" s="33" t="s">
        <v>34</v>
      </c>
      <c r="C74" s="23"/>
      <c r="D74" s="23"/>
      <c r="E74" s="23"/>
      <c r="F74" s="23"/>
      <c r="G74" s="23"/>
      <c r="H74" s="23">
        <v>1</v>
      </c>
      <c r="I74" s="23"/>
      <c r="J74" s="40">
        <f>SUM(C74:I74)</f>
        <v>1</v>
      </c>
      <c r="K74" s="39">
        <f>((SUM(C74:I74)/5787)*100000)</f>
        <v>17.280110592707793</v>
      </c>
      <c r="M74" s="32">
        <v>8860</v>
      </c>
      <c r="N74" s="33" t="s">
        <v>34</v>
      </c>
      <c r="O74" s="23"/>
      <c r="P74" s="23"/>
      <c r="Q74" s="23"/>
      <c r="R74" s="23"/>
      <c r="S74" s="23"/>
      <c r="T74" s="23"/>
      <c r="U74" s="23"/>
      <c r="V74" s="40">
        <f>SUM(O74:U74)</f>
        <v>0</v>
      </c>
      <c r="W74" s="39">
        <f>((SUM(O74:U74)/5787)*100000)</f>
        <v>0</v>
      </c>
    </row>
    <row r="75" spans="1:23" ht="15.6" x14ac:dyDescent="0.3">
      <c r="A75" s="30">
        <v>8930</v>
      </c>
      <c r="B75" s="31" t="s">
        <v>35</v>
      </c>
      <c r="C75" s="23"/>
      <c r="D75" s="23"/>
      <c r="E75" s="23"/>
      <c r="F75" s="23"/>
      <c r="G75" s="23">
        <v>4</v>
      </c>
      <c r="H75" s="23">
        <v>3</v>
      </c>
      <c r="I75" s="23">
        <v>2</v>
      </c>
      <c r="J75" s="40">
        <f>SUM(C75:I75)</f>
        <v>9</v>
      </c>
      <c r="K75" s="39">
        <f>((SUM(C75:I75)/33540)*100000)</f>
        <v>26.833631484794275</v>
      </c>
      <c r="M75" s="30">
        <v>8930</v>
      </c>
      <c r="N75" s="31" t="s">
        <v>35</v>
      </c>
      <c r="O75" s="23"/>
      <c r="P75" s="23">
        <v>1</v>
      </c>
      <c r="Q75" s="23"/>
      <c r="R75" s="23"/>
      <c r="S75" s="23">
        <v>5</v>
      </c>
      <c r="T75" s="23">
        <v>2</v>
      </c>
      <c r="U75" s="23">
        <v>1</v>
      </c>
      <c r="V75" s="40">
        <f>SUM(O75:U75)</f>
        <v>9</v>
      </c>
      <c r="W75" s="39">
        <f>((SUM(O75:U75)/33540)*100000)</f>
        <v>26.833631484794275</v>
      </c>
    </row>
    <row r="76" spans="1:23" ht="15.6" x14ac:dyDescent="0.3">
      <c r="A76" s="30">
        <v>8940</v>
      </c>
      <c r="B76" s="31" t="s">
        <v>36</v>
      </c>
      <c r="C76" s="23">
        <v>2</v>
      </c>
      <c r="D76" s="23">
        <v>3</v>
      </c>
      <c r="E76" s="23"/>
      <c r="F76" s="23"/>
      <c r="G76" s="23">
        <v>1</v>
      </c>
      <c r="H76" s="23">
        <v>1</v>
      </c>
      <c r="I76" s="23">
        <v>2</v>
      </c>
      <c r="J76" s="40">
        <f>SUM(C76:I76)</f>
        <v>9</v>
      </c>
      <c r="K76" s="39">
        <f>((SUM(C76:I76)/18909)*100000)</f>
        <v>47.596382674916704</v>
      </c>
      <c r="M76" s="30">
        <v>8940</v>
      </c>
      <c r="N76" s="31" t="s">
        <v>36</v>
      </c>
      <c r="O76" s="23">
        <v>1</v>
      </c>
      <c r="P76" s="23">
        <v>3</v>
      </c>
      <c r="Q76" s="23"/>
      <c r="R76" s="23"/>
      <c r="S76" s="23"/>
      <c r="T76" s="23">
        <v>1</v>
      </c>
      <c r="U76" s="23">
        <v>1</v>
      </c>
      <c r="V76" s="40">
        <f>SUM(O76:U76)</f>
        <v>6</v>
      </c>
      <c r="W76" s="39">
        <f>((SUM(O76:U76)/18909)*100000)</f>
        <v>31.730921783277807</v>
      </c>
    </row>
    <row r="77" spans="1:23" x14ac:dyDescent="0.3">
      <c r="A77" s="7"/>
      <c r="B77" s="8" t="s">
        <v>37</v>
      </c>
      <c r="C77" s="8">
        <f t="shared" ref="C77:J77" si="8">SUM(C46:C76)</f>
        <v>6</v>
      </c>
      <c r="D77" s="8">
        <f t="shared" si="8"/>
        <v>9</v>
      </c>
      <c r="E77" s="8">
        <f t="shared" si="8"/>
        <v>0</v>
      </c>
      <c r="F77" s="8">
        <f t="shared" si="8"/>
        <v>4</v>
      </c>
      <c r="G77" s="8">
        <f t="shared" si="8"/>
        <v>9</v>
      </c>
      <c r="H77" s="8">
        <f t="shared" si="8"/>
        <v>15</v>
      </c>
      <c r="I77" s="8">
        <f t="shared" si="8"/>
        <v>8</v>
      </c>
      <c r="J77" s="40">
        <f t="shared" si="8"/>
        <v>51</v>
      </c>
      <c r="K77" s="1"/>
      <c r="M77" s="7"/>
      <c r="N77" s="8" t="s">
        <v>37</v>
      </c>
      <c r="O77" s="8">
        <f t="shared" ref="O77:V77" si="9">SUM(O46:O76)</f>
        <v>7</v>
      </c>
      <c r="P77" s="8">
        <f t="shared" si="9"/>
        <v>8</v>
      </c>
      <c r="Q77" s="8">
        <f t="shared" si="9"/>
        <v>3</v>
      </c>
      <c r="R77" s="8">
        <f t="shared" si="9"/>
        <v>6</v>
      </c>
      <c r="S77" s="8">
        <f t="shared" si="9"/>
        <v>12</v>
      </c>
      <c r="T77" s="8">
        <f t="shared" si="9"/>
        <v>7</v>
      </c>
      <c r="U77" s="8">
        <f t="shared" si="9"/>
        <v>7</v>
      </c>
      <c r="V77" s="40">
        <f t="shared" si="9"/>
        <v>50</v>
      </c>
      <c r="W77" s="1"/>
    </row>
    <row r="78" spans="1:23" x14ac:dyDescent="0.3">
      <c r="A78" s="125" t="s">
        <v>38</v>
      </c>
      <c r="B78" s="126"/>
      <c r="C78" s="2">
        <f t="shared" ref="C78:J78" si="10">SUM(C46:C52)</f>
        <v>2</v>
      </c>
      <c r="D78" s="2">
        <f t="shared" si="10"/>
        <v>5</v>
      </c>
      <c r="E78" s="2">
        <f t="shared" si="10"/>
        <v>0</v>
      </c>
      <c r="F78" s="2">
        <f t="shared" si="10"/>
        <v>4</v>
      </c>
      <c r="G78" s="2">
        <f t="shared" si="10"/>
        <v>1</v>
      </c>
      <c r="H78" s="2">
        <f t="shared" si="10"/>
        <v>6</v>
      </c>
      <c r="I78" s="2">
        <f t="shared" si="10"/>
        <v>2</v>
      </c>
      <c r="J78" s="36">
        <f t="shared" si="10"/>
        <v>20</v>
      </c>
      <c r="K78" s="1"/>
      <c r="M78" s="125" t="s">
        <v>38</v>
      </c>
      <c r="N78" s="126"/>
      <c r="O78" s="2">
        <f t="shared" ref="O78:V78" si="11">SUM(O46:O52)</f>
        <v>3</v>
      </c>
      <c r="P78" s="2">
        <f t="shared" si="11"/>
        <v>4</v>
      </c>
      <c r="Q78" s="2">
        <f t="shared" si="11"/>
        <v>0</v>
      </c>
      <c r="R78" s="2">
        <f t="shared" si="11"/>
        <v>5</v>
      </c>
      <c r="S78" s="2">
        <f t="shared" si="11"/>
        <v>4</v>
      </c>
      <c r="T78" s="2">
        <f t="shared" si="11"/>
        <v>2</v>
      </c>
      <c r="U78" s="2">
        <f t="shared" si="11"/>
        <v>1</v>
      </c>
      <c r="V78" s="36">
        <f t="shared" si="11"/>
        <v>19</v>
      </c>
      <c r="W78" s="1"/>
    </row>
    <row r="79" spans="1:23" x14ac:dyDescent="0.3">
      <c r="A79" s="127" t="s">
        <v>39</v>
      </c>
      <c r="B79" s="128"/>
      <c r="C79" s="2">
        <f>SUM(C53:C58,C60:C73)</f>
        <v>2</v>
      </c>
      <c r="D79" s="2">
        <f t="shared" ref="D79:J79" si="12">SUM(D53:D58,D60:D73)</f>
        <v>1</v>
      </c>
      <c r="E79" s="2">
        <f t="shared" si="12"/>
        <v>0</v>
      </c>
      <c r="F79" s="2">
        <f t="shared" si="12"/>
        <v>0</v>
      </c>
      <c r="G79" s="2">
        <f t="shared" si="12"/>
        <v>3</v>
      </c>
      <c r="H79" s="2">
        <f t="shared" si="12"/>
        <v>2</v>
      </c>
      <c r="I79" s="2">
        <f t="shared" si="12"/>
        <v>1</v>
      </c>
      <c r="J79" s="38">
        <f t="shared" si="12"/>
        <v>9</v>
      </c>
      <c r="K79" s="1"/>
      <c r="M79" s="127" t="s">
        <v>39</v>
      </c>
      <c r="N79" s="128"/>
      <c r="O79" s="2">
        <f>SUM(O53:O58,O60:O73)</f>
        <v>3</v>
      </c>
      <c r="P79" s="2">
        <f t="shared" ref="P79:V79" si="13">SUM(P53:P58,P60:P73)</f>
        <v>0</v>
      </c>
      <c r="Q79" s="2">
        <f t="shared" si="13"/>
        <v>3</v>
      </c>
      <c r="R79" s="2">
        <f t="shared" si="13"/>
        <v>0</v>
      </c>
      <c r="S79" s="2">
        <f t="shared" si="13"/>
        <v>1</v>
      </c>
      <c r="T79" s="2">
        <f t="shared" si="13"/>
        <v>1</v>
      </c>
      <c r="U79" s="2">
        <f t="shared" si="13"/>
        <v>1</v>
      </c>
      <c r="V79" s="38">
        <f t="shared" si="13"/>
        <v>9</v>
      </c>
      <c r="W79" s="1"/>
    </row>
    <row r="80" spans="1:23" x14ac:dyDescent="0.3">
      <c r="A80" s="132" t="s">
        <v>40</v>
      </c>
      <c r="B80" s="133"/>
      <c r="C80" s="2">
        <f>SUM(C75,C76,C59)</f>
        <v>2</v>
      </c>
      <c r="D80" s="2">
        <f t="shared" ref="D80:J80" si="14">SUM(D75,D76,D59)</f>
        <v>3</v>
      </c>
      <c r="E80" s="2">
        <f t="shared" si="14"/>
        <v>0</v>
      </c>
      <c r="F80" s="2">
        <f t="shared" si="14"/>
        <v>0</v>
      </c>
      <c r="G80" s="2">
        <f t="shared" si="14"/>
        <v>5</v>
      </c>
      <c r="H80" s="2">
        <f t="shared" si="14"/>
        <v>6</v>
      </c>
      <c r="I80" s="2">
        <f t="shared" si="14"/>
        <v>5</v>
      </c>
      <c r="J80" s="37">
        <f t="shared" si="14"/>
        <v>21</v>
      </c>
      <c r="K80" s="1"/>
      <c r="M80" s="132" t="s">
        <v>40</v>
      </c>
      <c r="N80" s="133"/>
      <c r="O80" s="2">
        <f>SUM(O75,O76,O59)</f>
        <v>1</v>
      </c>
      <c r="P80" s="2">
        <f t="shared" ref="P80:V80" si="15">SUM(P75,P76,P59)</f>
        <v>4</v>
      </c>
      <c r="Q80" s="2">
        <f t="shared" si="15"/>
        <v>0</v>
      </c>
      <c r="R80" s="2">
        <f t="shared" si="15"/>
        <v>1</v>
      </c>
      <c r="S80" s="2">
        <f t="shared" si="15"/>
        <v>7</v>
      </c>
      <c r="T80" s="2">
        <f t="shared" si="15"/>
        <v>4</v>
      </c>
      <c r="U80" s="2">
        <f t="shared" si="15"/>
        <v>5</v>
      </c>
      <c r="V80" s="37">
        <f t="shared" si="15"/>
        <v>22</v>
      </c>
      <c r="W80" s="1"/>
    </row>
    <row r="81" spans="1:23" ht="15" thickBot="1" x14ac:dyDescent="0.35">
      <c r="K81" s="1"/>
      <c r="W81" s="1"/>
    </row>
    <row r="82" spans="1:23" ht="15" thickBot="1" x14ac:dyDescent="0.35">
      <c r="A82" s="135" t="s">
        <v>63</v>
      </c>
      <c r="B82" s="136"/>
      <c r="C82" s="139">
        <f>((SUM(C77:I77)/321235)*100000)</f>
        <v>15.876227683782901</v>
      </c>
      <c r="D82" s="140"/>
      <c r="K82" s="1"/>
      <c r="M82" s="135" t="s">
        <v>63</v>
      </c>
      <c r="N82" s="136"/>
      <c r="O82" s="139">
        <f>((SUM(O77:U77)/321235)*100000)</f>
        <v>15.564929101747943</v>
      </c>
      <c r="P82" s="140"/>
      <c r="W82" s="1"/>
    </row>
    <row r="83" spans="1:23" x14ac:dyDescent="0.3">
      <c r="A83" s="138" t="s">
        <v>42</v>
      </c>
      <c r="B83" s="138"/>
      <c r="C83" s="138"/>
      <c r="D83" s="138"/>
      <c r="E83" s="138"/>
      <c r="F83" s="138"/>
      <c r="G83" s="138"/>
      <c r="H83" s="138"/>
      <c r="I83" s="138"/>
      <c r="J83" s="103"/>
      <c r="K83" s="1"/>
      <c r="M83" s="138" t="s">
        <v>42</v>
      </c>
      <c r="N83" s="138"/>
      <c r="O83" s="138"/>
      <c r="P83" s="138"/>
      <c r="Q83" s="138"/>
      <c r="R83" s="138"/>
      <c r="S83" s="138"/>
      <c r="T83" s="138"/>
      <c r="U83" s="138"/>
      <c r="V83" s="103"/>
      <c r="W83" s="1"/>
    </row>
    <row r="84" spans="1:23" x14ac:dyDescent="0.3">
      <c r="A84" s="147" t="s">
        <v>43</v>
      </c>
      <c r="B84" s="147"/>
      <c r="C84" s="147"/>
      <c r="D84" s="147"/>
      <c r="E84" s="147"/>
      <c r="F84" s="147"/>
      <c r="G84" s="147"/>
      <c r="H84" s="147"/>
      <c r="I84" s="147"/>
      <c r="J84" s="102"/>
      <c r="K84" s="1"/>
      <c r="M84" s="147" t="s">
        <v>43</v>
      </c>
      <c r="N84" s="147"/>
      <c r="O84" s="147"/>
      <c r="P84" s="147"/>
      <c r="Q84" s="147"/>
      <c r="R84" s="147"/>
      <c r="S84" s="147"/>
      <c r="T84" s="147"/>
      <c r="U84" s="147"/>
      <c r="V84" s="102"/>
      <c r="W84" s="1"/>
    </row>
  </sheetData>
  <mergeCells count="82">
    <mergeCell ref="K3:K6"/>
    <mergeCell ref="J8:J9"/>
    <mergeCell ref="K8:K9"/>
    <mergeCell ref="J11:J15"/>
    <mergeCell ref="K11:K15"/>
    <mergeCell ref="M35:N35"/>
    <mergeCell ref="M36:N36"/>
    <mergeCell ref="A41:I41"/>
    <mergeCell ref="M2:N2"/>
    <mergeCell ref="V3:V6"/>
    <mergeCell ref="V8:V9"/>
    <mergeCell ref="V11:V15"/>
    <mergeCell ref="V17:V20"/>
    <mergeCell ref="A35:B35"/>
    <mergeCell ref="A36:B36"/>
    <mergeCell ref="A37:B37"/>
    <mergeCell ref="A39:B39"/>
    <mergeCell ref="C39:D39"/>
    <mergeCell ref="A40:I40"/>
    <mergeCell ref="J17:J20"/>
    <mergeCell ref="K17:K20"/>
    <mergeCell ref="A1:K1"/>
    <mergeCell ref="M1:W1"/>
    <mergeCell ref="V21:V24"/>
    <mergeCell ref="W21:W24"/>
    <mergeCell ref="V27:V30"/>
    <mergeCell ref="W27:W30"/>
    <mergeCell ref="W3:W6"/>
    <mergeCell ref="W8:W9"/>
    <mergeCell ref="W11:W15"/>
    <mergeCell ref="W17:W20"/>
    <mergeCell ref="J21:J24"/>
    <mergeCell ref="K21:K24"/>
    <mergeCell ref="J27:J30"/>
    <mergeCell ref="K27:K30"/>
    <mergeCell ref="A2:B2"/>
    <mergeCell ref="J3:J6"/>
    <mergeCell ref="M37:N37"/>
    <mergeCell ref="M39:N39"/>
    <mergeCell ref="O39:P39"/>
    <mergeCell ref="M40:U40"/>
    <mergeCell ref="M41:U41"/>
    <mergeCell ref="M45:N45"/>
    <mergeCell ref="V46:V49"/>
    <mergeCell ref="W46:W49"/>
    <mergeCell ref="V51:V52"/>
    <mergeCell ref="W51:W52"/>
    <mergeCell ref="V54:V58"/>
    <mergeCell ref="W54:W58"/>
    <mergeCell ref="V60:V63"/>
    <mergeCell ref="W60:W63"/>
    <mergeCell ref="V64:V67"/>
    <mergeCell ref="W64:W67"/>
    <mergeCell ref="V70:V73"/>
    <mergeCell ref="W70:W73"/>
    <mergeCell ref="M78:N78"/>
    <mergeCell ref="M79:N79"/>
    <mergeCell ref="M80:N80"/>
    <mergeCell ref="M82:N82"/>
    <mergeCell ref="O82:P82"/>
    <mergeCell ref="M83:U83"/>
    <mergeCell ref="M84:U84"/>
    <mergeCell ref="A45:B45"/>
    <mergeCell ref="J46:J49"/>
    <mergeCell ref="K46:K49"/>
    <mergeCell ref="J51:J52"/>
    <mergeCell ref="K51:K52"/>
    <mergeCell ref="J54:J58"/>
    <mergeCell ref="K54:K58"/>
    <mergeCell ref="J60:J63"/>
    <mergeCell ref="K60:K63"/>
    <mergeCell ref="J64:J67"/>
    <mergeCell ref="K64:K67"/>
    <mergeCell ref="J70:J73"/>
    <mergeCell ref="A83:I83"/>
    <mergeCell ref="A84:I84"/>
    <mergeCell ref="K70:K73"/>
    <mergeCell ref="A78:B78"/>
    <mergeCell ref="A79:B79"/>
    <mergeCell ref="A80:B80"/>
    <mergeCell ref="A82:B82"/>
    <mergeCell ref="C82:D82"/>
  </mergeCells>
  <conditionalFormatting sqref="K3:K6">
    <cfRule type="cellIs" dxfId="47" priority="48" operator="greaterThan">
      <formula>20</formula>
    </cfRule>
  </conditionalFormatting>
  <conditionalFormatting sqref="K3:K33 C39">
    <cfRule type="cellIs" dxfId="46" priority="37" operator="equal">
      <formula>0</formula>
    </cfRule>
    <cfRule type="cellIs" dxfId="45" priority="38" operator="between">
      <formula>0.01</formula>
      <formula>19.99</formula>
    </cfRule>
    <cfRule type="cellIs" dxfId="44" priority="39" operator="equal">
      <formula>0</formula>
    </cfRule>
    <cfRule type="cellIs" dxfId="43" priority="40" operator="between">
      <formula>0.01</formula>
      <formula>19.99</formula>
    </cfRule>
    <cfRule type="cellIs" dxfId="42" priority="41" operator="greaterThan">
      <formula>20</formula>
    </cfRule>
    <cfRule type="cellIs" dxfId="41" priority="42" operator="between">
      <formula>0.01</formula>
      <formula>19.99</formula>
    </cfRule>
    <cfRule type="cellIs" dxfId="40" priority="43" operator="between">
      <formula>0.01</formula>
      <formula>19.99</formula>
    </cfRule>
    <cfRule type="cellIs" dxfId="39" priority="45" operator="between">
      <formula>"0.01"</formula>
      <formula>"19.99"</formula>
    </cfRule>
    <cfRule type="cellIs" dxfId="38" priority="46" operator="between">
      <formula>"0.01"</formula>
      <formula>"19.99"</formula>
    </cfRule>
    <cfRule type="cellIs" dxfId="37" priority="47" operator="greaterThan">
      <formula>20</formula>
    </cfRule>
  </conditionalFormatting>
  <conditionalFormatting sqref="C39 K3:K33">
    <cfRule type="cellIs" dxfId="36" priority="44" operator="equal">
      <formula>0</formula>
    </cfRule>
  </conditionalFormatting>
  <conditionalFormatting sqref="W3:W6">
    <cfRule type="cellIs" dxfId="35" priority="36" operator="greaterThan">
      <formula>20</formula>
    </cfRule>
  </conditionalFormatting>
  <conditionalFormatting sqref="W3:W33 O39">
    <cfRule type="cellIs" dxfId="34" priority="25" operator="equal">
      <formula>0</formula>
    </cfRule>
    <cfRule type="cellIs" dxfId="33" priority="26" operator="between">
      <formula>0.01</formula>
      <formula>19.99</formula>
    </cfRule>
    <cfRule type="cellIs" dxfId="32" priority="27" operator="equal">
      <formula>0</formula>
    </cfRule>
    <cfRule type="cellIs" dxfId="31" priority="28" operator="between">
      <formula>0.01</formula>
      <formula>19.99</formula>
    </cfRule>
    <cfRule type="cellIs" dxfId="30" priority="29" operator="greaterThan">
      <formula>20</formula>
    </cfRule>
    <cfRule type="cellIs" dxfId="29" priority="30" operator="between">
      <formula>0.01</formula>
      <formula>19.99</formula>
    </cfRule>
    <cfRule type="cellIs" dxfId="28" priority="31" operator="between">
      <formula>0.01</formula>
      <formula>19.99</formula>
    </cfRule>
    <cfRule type="cellIs" dxfId="27" priority="33" operator="between">
      <formula>"0.01"</formula>
      <formula>"19.99"</formula>
    </cfRule>
    <cfRule type="cellIs" dxfId="26" priority="34" operator="between">
      <formula>"0.01"</formula>
      <formula>"19.99"</formula>
    </cfRule>
    <cfRule type="cellIs" dxfId="25" priority="35" operator="greaterThan">
      <formula>20</formula>
    </cfRule>
  </conditionalFormatting>
  <conditionalFormatting sqref="O39 W3:W33">
    <cfRule type="cellIs" dxfId="24" priority="32" operator="equal">
      <formula>0</formula>
    </cfRule>
  </conditionalFormatting>
  <conditionalFormatting sqref="W46:W49">
    <cfRule type="cellIs" dxfId="23" priority="24" operator="greaterThan">
      <formula>20</formula>
    </cfRule>
  </conditionalFormatting>
  <conditionalFormatting sqref="W46:W76 O82">
    <cfRule type="cellIs" dxfId="22" priority="13" operator="equal">
      <formula>0</formula>
    </cfRule>
    <cfRule type="cellIs" dxfId="21" priority="14" operator="between">
      <formula>0.01</formula>
      <formula>19.99</formula>
    </cfRule>
    <cfRule type="cellIs" dxfId="20" priority="15" operator="equal">
      <formula>0</formula>
    </cfRule>
    <cfRule type="cellIs" dxfId="19" priority="16" operator="between">
      <formula>0.01</formula>
      <formula>19.99</formula>
    </cfRule>
    <cfRule type="cellIs" dxfId="18" priority="17" operator="greaterThan">
      <formula>20</formula>
    </cfRule>
    <cfRule type="cellIs" dxfId="17" priority="18" operator="between">
      <formula>0.01</formula>
      <formula>19.99</formula>
    </cfRule>
    <cfRule type="cellIs" dxfId="16" priority="19" operator="between">
      <formula>0.01</formula>
      <formula>19.99</formula>
    </cfRule>
    <cfRule type="cellIs" dxfId="15" priority="21" operator="between">
      <formula>"0.01"</formula>
      <formula>"19.99"</formula>
    </cfRule>
    <cfRule type="cellIs" dxfId="14" priority="22" operator="between">
      <formula>"0.01"</formula>
      <formula>"19.99"</formula>
    </cfRule>
    <cfRule type="cellIs" dxfId="13" priority="23" operator="greaterThan">
      <formula>20</formula>
    </cfRule>
  </conditionalFormatting>
  <conditionalFormatting sqref="O82 W46:W76">
    <cfRule type="cellIs" dxfId="12" priority="20" operator="equal">
      <formula>0</formula>
    </cfRule>
  </conditionalFormatting>
  <conditionalFormatting sqref="K46:K49">
    <cfRule type="cellIs" dxfId="11" priority="12" operator="greaterThan">
      <formula>20</formula>
    </cfRule>
  </conditionalFormatting>
  <conditionalFormatting sqref="K46:K76 C82">
    <cfRule type="cellIs" dxfId="10" priority="1" operator="equal">
      <formula>0</formula>
    </cfRule>
    <cfRule type="cellIs" dxfId="9" priority="2" operator="between">
      <formula>0.01</formula>
      <formula>19.99</formula>
    </cfRule>
    <cfRule type="cellIs" dxfId="8" priority="3" operator="equal">
      <formula>0</formula>
    </cfRule>
    <cfRule type="cellIs" dxfId="7" priority="4" operator="between">
      <formula>0.01</formula>
      <formula>19.99</formula>
    </cfRule>
    <cfRule type="cellIs" dxfId="6" priority="5" operator="greaterThan">
      <formula>20</formula>
    </cfRule>
    <cfRule type="cellIs" dxfId="5" priority="6" operator="between">
      <formula>0.01</formula>
      <formula>19.99</formula>
    </cfRule>
    <cfRule type="cellIs" dxfId="4" priority="7" operator="between">
      <formula>0.01</formula>
      <formula>19.99</formula>
    </cfRule>
    <cfRule type="cellIs" dxfId="3" priority="9" operator="between">
      <formula>"0.01"</formula>
      <formula>"19.99"</formula>
    </cfRule>
    <cfRule type="cellIs" dxfId="2" priority="10" operator="between">
      <formula>"0.01"</formula>
      <formula>"19.99"</formula>
    </cfRule>
    <cfRule type="cellIs" dxfId="1" priority="11" operator="greaterThan">
      <formula>20</formula>
    </cfRule>
  </conditionalFormatting>
  <conditionalFormatting sqref="C82 K46:K76">
    <cfRule type="cellIs" dxfId="0" priority="8" operator="equal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8916C810D934469E1209E30D7F7365" ma:contentTypeVersion="10" ma:contentTypeDescription="Een nieuw document maken." ma:contentTypeScope="" ma:versionID="f7ad462047247d6190a66f51afd4441f">
  <xsd:schema xmlns:xsd="http://www.w3.org/2001/XMLSchema" xmlns:xs="http://www.w3.org/2001/XMLSchema" xmlns:p="http://schemas.microsoft.com/office/2006/metadata/properties" xmlns:ns2="85d749f5-66d7-4ab1-9393-1a36431664cc" xmlns:ns3="b6fe1229-6e06-4777-9c72-dc9669bb208e" targetNamespace="http://schemas.microsoft.com/office/2006/metadata/properties" ma:root="true" ma:fieldsID="e172708e6ad9082b390ca7e0915e7984" ns2:_="" ns3:_="">
    <xsd:import namespace="85d749f5-66d7-4ab1-9393-1a36431664cc"/>
    <xsd:import namespace="b6fe1229-6e06-4777-9c72-dc9669bb20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d749f5-66d7-4ab1-9393-1a36431664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fe1229-6e06-4777-9c72-dc9669bb208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EDB3CD-5809-4BA0-BE6B-5FBD499AF2E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86EE62-3724-4016-8AFD-DCD72B5C2A55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5d749f5-66d7-4ab1-9393-1a36431664cc"/>
    <ds:schemaRef ds:uri="http://purl.org/dc/terms/"/>
    <ds:schemaRef ds:uri="b6fe1229-6e06-4777-9c72-dc9669bb208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F876044-19B5-4B6F-8510-DFF88085DB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d749f5-66d7-4ab1-9393-1a36431664cc"/>
    <ds:schemaRef ds:uri="b6fe1229-6e06-4777-9c72-dc9669bb20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Regionale cijfers</vt:lpstr>
      <vt:lpstr>Zorgatlas </vt:lpstr>
      <vt:lpstr>Blad1</vt:lpstr>
      <vt:lpstr>Blad2</vt:lpstr>
      <vt:lpstr>Blad3</vt:lpstr>
      <vt:lpstr>vergelijking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Niels Verhenne</cp:lastModifiedBy>
  <cp:revision/>
  <dcterms:created xsi:type="dcterms:W3CDTF">2020-07-22T07:44:47Z</dcterms:created>
  <dcterms:modified xsi:type="dcterms:W3CDTF">2021-05-03T12:33:47Z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0x010100CA8916C810D934469E1209E30D7F7365</vt:lpwstr>
  </property>
</Properties>
</file>